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firstSheet="6" activeTab="8"/>
  </bookViews>
  <sheets>
    <sheet name="anoPlantio" sheetId="1" r:id="rId1"/>
    <sheet name="REALIZADO" sheetId="2" r:id="rId2"/>
    <sheet name="A FAZER" sheetId="3" r:id="rId3"/>
    <sheet name="ss1" sheetId="4" r:id="rId4"/>
    <sheet name="ss2" sheetId="5" r:id="rId5"/>
    <sheet name="ss3" sheetId="6" r:id="rId6"/>
    <sheet name="ss4" sheetId="7" r:id="rId7"/>
    <sheet name="A FAZERresumo)" sheetId="8" r:id="rId8"/>
    <sheet name="custosSalMín-igpm" sheetId="9" r:id="rId9"/>
    <sheet name="Plan.Auxiliar" sheetId="10" r:id="rId10"/>
    <sheet name="MemóriaCálc" sheetId="11" r:id="rId11"/>
    <sheet name="cronogr" sheetId="12" r:id="rId12"/>
    <sheet name="PROPOSTA" sheetId="13" r:id="rId13"/>
    <sheet name="Capa" sheetId="14" r:id="rId14"/>
    <sheet name="IGPM" sheetId="15" r:id="rId15"/>
  </sheets>
  <externalReferences>
    <externalReference r:id="rId18"/>
    <externalReference r:id="rId19"/>
  </externalReferences>
  <definedNames>
    <definedName name="_xlnm.Print_Area" localSheetId="8">'custosSalMín-igpm'!$A$1:$I$40</definedName>
  </definedNames>
  <calcPr fullCalcOnLoad="1"/>
</workbook>
</file>

<file path=xl/sharedStrings.xml><?xml version="1.0" encoding="utf-8"?>
<sst xmlns="http://schemas.openxmlformats.org/spreadsheetml/2006/main" count="1669" uniqueCount="393">
  <si>
    <t>PROJETO</t>
  </si>
  <si>
    <t>PROJETO NOVO</t>
  </si>
  <si>
    <t>MUNICÍPIO</t>
  </si>
  <si>
    <t>TALHÃO</t>
  </si>
  <si>
    <t>ÁREA MEDIDA</t>
  </si>
  <si>
    <t>ANO DE PLANTIO</t>
  </si>
  <si>
    <t>ESPÉCIE</t>
  </si>
  <si>
    <t>taeda</t>
  </si>
  <si>
    <t>elliottii</t>
  </si>
  <si>
    <t>3A</t>
  </si>
  <si>
    <t>IDADE</t>
  </si>
  <si>
    <t>Plantio</t>
  </si>
  <si>
    <t>Repantio</t>
  </si>
  <si>
    <t>1º ano</t>
  </si>
  <si>
    <t>2º ano</t>
  </si>
  <si>
    <t>3º ano</t>
  </si>
  <si>
    <t>4º ano</t>
  </si>
  <si>
    <t>5º ano</t>
  </si>
  <si>
    <t>1ª man</t>
  </si>
  <si>
    <t>2ª man</t>
  </si>
  <si>
    <t>3ª man</t>
  </si>
  <si>
    <t>4ª man</t>
  </si>
  <si>
    <t>1ª poda</t>
  </si>
  <si>
    <t>Roçada</t>
  </si>
  <si>
    <t>2ª poda</t>
  </si>
  <si>
    <t>Poda única</t>
  </si>
  <si>
    <t>1º Desb</t>
  </si>
  <si>
    <t>2º Desb</t>
  </si>
  <si>
    <t>Corte raso</t>
  </si>
  <si>
    <t>Total</t>
  </si>
  <si>
    <t>Serviços executados</t>
  </si>
  <si>
    <t>Plantio e replantio</t>
  </si>
  <si>
    <t>Primeiro ano</t>
  </si>
  <si>
    <t>Segundo ano</t>
  </si>
  <si>
    <t>Terceiro ano</t>
  </si>
  <si>
    <t>Quarto ano</t>
  </si>
  <si>
    <t>Quinto ano</t>
  </si>
  <si>
    <t>Roçada extra</t>
  </si>
  <si>
    <t>Primeira poda (2,00m)</t>
  </si>
  <si>
    <t>Segunda poda (3,50m)</t>
  </si>
  <si>
    <t>Poda única (3,0m)</t>
  </si>
  <si>
    <t>Área</t>
  </si>
  <si>
    <t>Valor unitário</t>
  </si>
  <si>
    <t>Soma por ano</t>
  </si>
  <si>
    <t>diárias</t>
  </si>
  <si>
    <t>vr/diária</t>
  </si>
  <si>
    <t>vr/há</t>
  </si>
  <si>
    <t>plantio</t>
  </si>
  <si>
    <t>mudas</t>
  </si>
  <si>
    <t>roçada</t>
  </si>
  <si>
    <t>trilha</t>
  </si>
  <si>
    <t>replant</t>
  </si>
  <si>
    <t>comb.form</t>
  </si>
  <si>
    <t>fiscaliz</t>
  </si>
  <si>
    <t>MAN</t>
  </si>
  <si>
    <t>fiscalização</t>
  </si>
  <si>
    <t>herb</t>
  </si>
  <si>
    <t>produto 2kg/há</t>
  </si>
  <si>
    <t>Custos Parceiro Executor</t>
  </si>
  <si>
    <t>Custo</t>
  </si>
  <si>
    <t>INVESTIMENTOS REALIZADOS E A REALIZAR (PROJEÇÃO)</t>
  </si>
  <si>
    <t>Realizados/ a Realizar</t>
  </si>
  <si>
    <t>a Realizar</t>
  </si>
  <si>
    <t>RESPONSÁVEL</t>
  </si>
  <si>
    <t>REALIZADO</t>
  </si>
  <si>
    <t>A REALIZAR</t>
  </si>
  <si>
    <t>TOTAL</t>
  </si>
  <si>
    <t>PARTICIPAÇÃO (%)</t>
  </si>
  <si>
    <t>Hectares</t>
  </si>
  <si>
    <t>Vr/ha.</t>
  </si>
  <si>
    <t>Valor</t>
  </si>
  <si>
    <t>Plantio/Replantio</t>
  </si>
  <si>
    <t>PARCEIRO EXECUTOR</t>
  </si>
  <si>
    <t>Soma</t>
  </si>
  <si>
    <t>3ª poda</t>
  </si>
  <si>
    <t>Soma Plantio/man/podas</t>
  </si>
  <si>
    <t>Infraestrutura e Equipamentos</t>
  </si>
  <si>
    <t>VR/HÁ/NA</t>
  </si>
  <si>
    <t>HÁ</t>
  </si>
  <si>
    <t>VR.T/ANO</t>
  </si>
  <si>
    <t>N°ANOS</t>
  </si>
  <si>
    <t>VR.TOTAL</t>
  </si>
  <si>
    <t>Manutenção Estradas ha./ano</t>
  </si>
  <si>
    <t>Prevenção Incêndios ha./ano</t>
  </si>
  <si>
    <t>Soma Infraestrutura/Equipamentos</t>
  </si>
  <si>
    <t>Total (1 + 2)</t>
  </si>
  <si>
    <t>% participação</t>
  </si>
  <si>
    <t>1° ano</t>
  </si>
  <si>
    <t>2ª°ano</t>
  </si>
  <si>
    <t>3° ano</t>
  </si>
  <si>
    <t>4ª°ano</t>
  </si>
  <si>
    <t>5ª°ano</t>
  </si>
  <si>
    <t>6° ano</t>
  </si>
  <si>
    <t>7° ano</t>
  </si>
  <si>
    <t>8° ano</t>
  </si>
  <si>
    <t>9° ano</t>
  </si>
  <si>
    <t>10° ano</t>
  </si>
  <si>
    <t>Roçada Extra</t>
  </si>
  <si>
    <t>Poda ùnica</t>
  </si>
  <si>
    <t>%var.igpm</t>
  </si>
  <si>
    <t>.12/15</t>
  </si>
  <si>
    <t>Águia</t>
  </si>
  <si>
    <t>.6/13-12/15</t>
  </si>
  <si>
    <t>vr.atualiz</t>
  </si>
  <si>
    <t>.2013</t>
  </si>
  <si>
    <t>.2016</t>
  </si>
  <si>
    <t>man</t>
  </si>
  <si>
    <t>var.sal.mín</t>
  </si>
  <si>
    <t>poda</t>
  </si>
  <si>
    <t>var.sal.min</t>
  </si>
  <si>
    <t>há</t>
  </si>
  <si>
    <t>diárias/há</t>
  </si>
  <si>
    <t>Var.sal.mín</t>
  </si>
  <si>
    <t>var.igpm</t>
  </si>
  <si>
    <t>chec.vo</t>
  </si>
  <si>
    <t>Atualizada</t>
  </si>
  <si>
    <t>.80+20%</t>
  </si>
  <si>
    <t>vr.ônibus mês</t>
  </si>
  <si>
    <t>DIÁRIA</t>
  </si>
  <si>
    <t>n°assentos</t>
  </si>
  <si>
    <t>Custo T.op.rural Nossa-1/16</t>
  </si>
  <si>
    <t>vr.por assentos(funcs)</t>
  </si>
  <si>
    <t>n°dias/mês</t>
  </si>
  <si>
    <t>n°dias úteis</t>
  </si>
  <si>
    <t>m.obra/dia</t>
  </si>
  <si>
    <t>vr.passagem/dia</t>
  </si>
  <si>
    <t>vr.transp(passagem ÔNIBUS)</t>
  </si>
  <si>
    <t>epi</t>
  </si>
  <si>
    <t>EPI</t>
  </si>
  <si>
    <t>vr/mês</t>
  </si>
  <si>
    <t>coturno</t>
  </si>
  <si>
    <t>soma</t>
  </si>
  <si>
    <t>camisa</t>
  </si>
  <si>
    <t>outras 10% sobre soma</t>
  </si>
  <si>
    <t>calça</t>
  </si>
  <si>
    <t>soma (VR.Diária)</t>
  </si>
  <si>
    <t>luva</t>
  </si>
  <si>
    <t>chapeu</t>
  </si>
  <si>
    <t>foice</t>
  </si>
  <si>
    <t>lima</t>
  </si>
  <si>
    <t>garrafão dagua</t>
  </si>
  <si>
    <t>Custos Serra Sudeste -RG</t>
  </si>
  <si>
    <t>.igpm-1/2008</t>
  </si>
  <si>
    <t>a12/2015</t>
  </si>
  <si>
    <t>plantio/há</t>
  </si>
  <si>
    <t>manutenção/há</t>
  </si>
  <si>
    <t>ano plantio</t>
  </si>
  <si>
    <t>ano</t>
  </si>
  <si>
    <t>vr/há man.estr</t>
  </si>
  <si>
    <t>n°ano</t>
  </si>
  <si>
    <t>vr.man/Ano</t>
  </si>
  <si>
    <t>Vr.man.</t>
  </si>
  <si>
    <t>realizado</t>
  </si>
  <si>
    <t>N°ANO</t>
  </si>
  <si>
    <t>VR.man.</t>
  </si>
  <si>
    <t>a realizar</t>
  </si>
  <si>
    <t>realizado+a realiz</t>
  </si>
  <si>
    <t>MAN ESTRADAS</t>
  </si>
  <si>
    <t>PREVENÇÃO INCÊNDIO</t>
  </si>
  <si>
    <t>80%SAL.Mín</t>
  </si>
  <si>
    <t>20%igpm</t>
  </si>
  <si>
    <t>R$34,34/ha/ano - 22 anos</t>
  </si>
  <si>
    <t>R$20,55ha/ano - 22 anos</t>
  </si>
  <si>
    <t>vr/há prev.Incêndio</t>
  </si>
  <si>
    <t>vr.prev.Inc/Ano</t>
  </si>
  <si>
    <t>VR.prev.inc</t>
  </si>
  <si>
    <t>Vr.prev.inc</t>
  </si>
  <si>
    <t>1 Caminhoneta cabine simples4x4diesel</t>
  </si>
  <si>
    <t>R$ 93.000,00 unitário - aquis.2016</t>
  </si>
  <si>
    <t>R$ 10.700,00 unitário - aquis.2016</t>
  </si>
  <si>
    <t>ADMINISTRADOR</t>
  </si>
  <si>
    <t>Custos Administrador - INSTITUTO</t>
  </si>
  <si>
    <t>chec</t>
  </si>
  <si>
    <t>Prev.Pragasvr/há/ano</t>
  </si>
  <si>
    <t>%arrend</t>
  </si>
  <si>
    <t>%partic</t>
  </si>
  <si>
    <t>há.aceirosMacacos</t>
  </si>
  <si>
    <t>%custos</t>
  </si>
  <si>
    <t>vr.rec</t>
  </si>
  <si>
    <t>vr.arrend</t>
  </si>
  <si>
    <t>final</t>
  </si>
  <si>
    <t>Vr.total ano</t>
  </si>
  <si>
    <t>Administradora</t>
  </si>
  <si>
    <t>há.efet.plantio</t>
  </si>
  <si>
    <t>Axecutora</t>
  </si>
  <si>
    <t>vr./há/ano</t>
  </si>
  <si>
    <t>12 anos</t>
  </si>
  <si>
    <t>vr.ano</t>
  </si>
  <si>
    <t>n° anos</t>
  </si>
  <si>
    <t>vr.total</t>
  </si>
  <si>
    <t>vr.t. receita</t>
  </si>
  <si>
    <t>vr.man Estr/mês</t>
  </si>
  <si>
    <t>total.há</t>
  </si>
  <si>
    <t>vr.man./há/mês</t>
  </si>
  <si>
    <t>anos</t>
  </si>
  <si>
    <t>meses</t>
  </si>
  <si>
    <t>%s/rc.tot</t>
  </si>
  <si>
    <t>vr.man/há/ano</t>
  </si>
  <si>
    <t>Prev.Incêndios/mês</t>
  </si>
  <si>
    <t>vr.Prev.Inc/há/mês</t>
  </si>
  <si>
    <t>vr.Prev.Inc/há/ano</t>
  </si>
  <si>
    <t>VALOR DO ARRENDAMENTO DA TERRA</t>
  </si>
  <si>
    <t xml:space="preserve">Vr. Total da Venda dos Projetos Anexo I </t>
  </si>
  <si>
    <t>% partic.PARCEIRO</t>
  </si>
  <si>
    <t>Vr. Faturam. Parceiro</t>
  </si>
  <si>
    <t>% arrendamento s/faturamento parte Parceiro</t>
  </si>
  <si>
    <t>Vr.total  Do arrendam Parceiro</t>
  </si>
  <si>
    <t>Vr. Anual do arrendamento Parceiro</t>
  </si>
  <si>
    <t>há. Total das áreas dos projetos(sóParc)</t>
  </si>
  <si>
    <t>Vr. Anual arrenda/ por há. PARTE Parc</t>
  </si>
  <si>
    <t>% arrendamento</t>
  </si>
  <si>
    <t>Vr.Total arrendamento</t>
  </si>
  <si>
    <t>vr.anual</t>
  </si>
  <si>
    <t>total há</t>
  </si>
  <si>
    <t>vr. Por há/ano</t>
  </si>
  <si>
    <t>quant</t>
  </si>
  <si>
    <t>p.unit</t>
  </si>
  <si>
    <t>Vr.Total</t>
  </si>
  <si>
    <t>Veículos</t>
  </si>
  <si>
    <t>Motocicletas</t>
  </si>
  <si>
    <t>Adequação fundiária(georreferenciamento)</t>
  </si>
  <si>
    <t>t.ha</t>
  </si>
  <si>
    <t>vr.anual adeq fund</t>
  </si>
  <si>
    <t>vr.ha/ano</t>
  </si>
  <si>
    <t>1 caminhoneta</t>
  </si>
  <si>
    <t>1 moto</t>
  </si>
  <si>
    <t xml:space="preserve">n° anos p/ depreciação </t>
  </si>
  <si>
    <t>100%do custo</t>
  </si>
  <si>
    <t>Vr/ano</t>
  </si>
  <si>
    <t>% deprec</t>
  </si>
  <si>
    <t>Caminhoneta</t>
  </si>
  <si>
    <t>km/mês</t>
  </si>
  <si>
    <t>km/litro</t>
  </si>
  <si>
    <t>Litros</t>
  </si>
  <si>
    <t>vr.mês</t>
  </si>
  <si>
    <t>vr. Ano</t>
  </si>
  <si>
    <t>Combustível</t>
  </si>
  <si>
    <t>vr.litro diesel</t>
  </si>
  <si>
    <t>Moto</t>
  </si>
  <si>
    <t>vr.gasol</t>
  </si>
  <si>
    <t>%</t>
  </si>
  <si>
    <t>Vr.</t>
  </si>
  <si>
    <t>Vr.t.ano</t>
  </si>
  <si>
    <t>sal/mês</t>
  </si>
  <si>
    <t>n°</t>
  </si>
  <si>
    <t>Capataz</t>
  </si>
  <si>
    <t>rurais</t>
  </si>
  <si>
    <t>Supervisor</t>
  </si>
  <si>
    <t>Total hectares</t>
  </si>
  <si>
    <t>vr/há/ano</t>
  </si>
  <si>
    <t>Administração Parceiro</t>
  </si>
  <si>
    <t>Téc.Florestal</t>
  </si>
  <si>
    <t>SAL.MÍN.Nacional</t>
  </si>
  <si>
    <t>M3</t>
  </si>
  <si>
    <t>VR HÁ</t>
  </si>
  <si>
    <t>ST</t>
  </si>
  <si>
    <t>VR.PU st</t>
  </si>
  <si>
    <t>.8-18</t>
  </si>
  <si>
    <t>.18-25</t>
  </si>
  <si>
    <t>.25-35</t>
  </si>
  <si>
    <t>ACIMA35</t>
  </si>
  <si>
    <t>% Partic.Parceiro Executor</t>
  </si>
  <si>
    <t>% arrend.s/vr.Receita do Parc.Executor</t>
  </si>
  <si>
    <t>n° /Vr.Parcelas</t>
  </si>
  <si>
    <t>Caçador 5</t>
  </si>
  <si>
    <t>Caçador 6</t>
  </si>
  <si>
    <t>Caçador 7</t>
  </si>
  <si>
    <t>Caçador 8</t>
  </si>
  <si>
    <t>Caçador 9</t>
  </si>
  <si>
    <t>Caçador 10</t>
  </si>
  <si>
    <t>Caçador 11</t>
  </si>
  <si>
    <t>Caetê</t>
  </si>
  <si>
    <t>Rio Bonito</t>
  </si>
  <si>
    <t>Cronograma de pagamentos</t>
  </si>
  <si>
    <t>n° Parc</t>
  </si>
  <si>
    <t>Vencimentos</t>
  </si>
  <si>
    <t>Custos a ressarcir pelo Parceiro Executor</t>
  </si>
  <si>
    <t>Total (3-4)</t>
  </si>
  <si>
    <t>% participação antes ressarcimento</t>
  </si>
  <si>
    <t>% participação final</t>
  </si>
  <si>
    <t>entrada</t>
  </si>
  <si>
    <t>saldo</t>
  </si>
  <si>
    <t>Vr.a ressarcir</t>
  </si>
  <si>
    <t>n° parc</t>
  </si>
  <si>
    <t>vr.parc</t>
  </si>
  <si>
    <t>Assinatura Contrato</t>
  </si>
  <si>
    <t>%GERAL</t>
  </si>
  <si>
    <t>FINAL</t>
  </si>
  <si>
    <t>VR.ACRÉSC</t>
  </si>
  <si>
    <t>CHEC.FINAL</t>
  </si>
  <si>
    <t>%sal.mín+igpm12/15</t>
  </si>
  <si>
    <t>Administração IFPR</t>
  </si>
  <si>
    <t>Adm.IFPR</t>
  </si>
  <si>
    <t>Adm IFPR</t>
  </si>
  <si>
    <t>R$41,29/há/ano</t>
  </si>
  <si>
    <t>Classe Diamétrica</t>
  </si>
  <si>
    <t>M3/HA.</t>
  </si>
  <si>
    <t>PREÇO UNIT M3</t>
  </si>
  <si>
    <t>HECTARES</t>
  </si>
  <si>
    <t>VALOR TOTAL</t>
  </si>
  <si>
    <t>1° DESBASTE</t>
  </si>
  <si>
    <t>2° DESBASTE</t>
  </si>
  <si>
    <t>CORTE CASO</t>
  </si>
  <si>
    <t>Projetos</t>
  </si>
  <si>
    <t>Áreas implantadas</t>
  </si>
  <si>
    <t>Área a Implantar</t>
  </si>
  <si>
    <t>hectares</t>
  </si>
  <si>
    <t>PRTICIPANTE EXECUTOR</t>
  </si>
  <si>
    <t xml:space="preserve"> INSTITUTO</t>
  </si>
  <si>
    <t>Valor Mínimo</t>
  </si>
  <si>
    <t>%Estabelecido</t>
  </si>
  <si>
    <t>Critérios de Participação</t>
  </si>
  <si>
    <t>Valor da Proposta Apresentada</t>
  </si>
  <si>
    <t>Custos manut.veículos</t>
  </si>
  <si>
    <t>S10</t>
  </si>
  <si>
    <t>DUSTER</t>
  </si>
  <si>
    <t>MOTOS</t>
  </si>
  <si>
    <t>UNID</t>
  </si>
  <si>
    <t>KM</t>
  </si>
  <si>
    <t>SEGUROS</t>
  </si>
  <si>
    <t>%REDUÇÃO</t>
  </si>
  <si>
    <t>1°ANO</t>
  </si>
  <si>
    <t>2°ANO</t>
  </si>
  <si>
    <t>3°ANO</t>
  </si>
  <si>
    <t>VR.SOMA</t>
  </si>
  <si>
    <t>QUANT</t>
  </si>
  <si>
    <t>VR.EM3ANOS</t>
  </si>
  <si>
    <t>Man.veícs (3anos)</t>
  </si>
  <si>
    <t xml:space="preserve">Administração IFPR realizado/a realizar </t>
  </si>
  <si>
    <t>Ano de Plantio/hectares</t>
  </si>
  <si>
    <t>%do participante</t>
  </si>
  <si>
    <t>total custos proj Parceiro Executor</t>
  </si>
  <si>
    <t>custos Parceiro Executor a Executar</t>
  </si>
  <si>
    <t>Compl. A ressarcir ao IFPR p/atingir o % Proposto p/parcip</t>
  </si>
  <si>
    <t>km rodado</t>
  </si>
  <si>
    <t>gasol</t>
  </si>
  <si>
    <t>diesel</t>
  </si>
  <si>
    <t>n°anos</t>
  </si>
  <si>
    <t>Entrada</t>
  </si>
  <si>
    <t>xxx</t>
  </si>
  <si>
    <t>%igpm</t>
  </si>
  <si>
    <t>IGPM</t>
  </si>
  <si>
    <t>Digitar VO</t>
  </si>
  <si>
    <t>vr.6/13</t>
  </si>
  <si>
    <t>6/13-12/15</t>
  </si>
  <si>
    <t>MESES</t>
  </si>
  <si>
    <t>NºParc</t>
  </si>
  <si>
    <t>%Mês</t>
  </si>
  <si>
    <t>%Acum.</t>
  </si>
  <si>
    <t>Vr.Corrig</t>
  </si>
  <si>
    <t>plantio/replantio</t>
  </si>
  <si>
    <t>podas</t>
  </si>
  <si>
    <t>ANEXO 13 - MEMÓRIA DE CÁLCULOS</t>
  </si>
  <si>
    <t>Concessão</t>
  </si>
  <si>
    <t>CONCESSÃO ANO 2013</t>
  </si>
  <si>
    <t>CONCESSÃO HERVAL 2016</t>
  </si>
  <si>
    <t>n°anosCustos</t>
  </si>
  <si>
    <t>n°anosFormação</t>
  </si>
  <si>
    <t>SÃO SILVESTRE 1</t>
  </si>
  <si>
    <t>SÃO SILVESTRE 4</t>
  </si>
  <si>
    <t>CAMPO LARGO</t>
  </si>
  <si>
    <t>SÃO SILVESTRE 2</t>
  </si>
  <si>
    <t>SÃO SILVESTRE 3</t>
  </si>
  <si>
    <t>PLANILHA BASE PARCERIA SÃO SILVESTRE - PROJETO SÃOP SILVESTRE 1</t>
  </si>
  <si>
    <t>ANO 2016</t>
  </si>
  <si>
    <t>ANO 2020</t>
  </si>
  <si>
    <t>PLANILHA BASE PARCERIA SÃO SILVESTRE - PROJETO SÃOP SILVESTRE 2</t>
  </si>
  <si>
    <t>ANO 2017</t>
  </si>
  <si>
    <t>ANO 2021</t>
  </si>
  <si>
    <t>ANO 2024</t>
  </si>
  <si>
    <t>ANO 2028</t>
  </si>
  <si>
    <t>PLANILHA BASE PARCERIA SÃO SILVESTRE - PROJETO SÃOP SILVESTRE 3</t>
  </si>
  <si>
    <t>ANO 2018</t>
  </si>
  <si>
    <t>ANO 2022</t>
  </si>
  <si>
    <t>ANO 2025</t>
  </si>
  <si>
    <t>ANO 2026</t>
  </si>
  <si>
    <t>PLANILHA BASE PARCERIA SÃO SILVESTRE - PROJETO SÃOP SILVESTRE 4</t>
  </si>
  <si>
    <t>ANO 2019</t>
  </si>
  <si>
    <t>ANO 2023</t>
  </si>
  <si>
    <t>ANO 2027</t>
  </si>
  <si>
    <t>São Silvestre 1</t>
  </si>
  <si>
    <t>São Silvestre 2</t>
  </si>
  <si>
    <t>São Silvestre 3</t>
  </si>
  <si>
    <t>São Silvestre 4</t>
  </si>
  <si>
    <t>2 motos trail com mín 160cc</t>
  </si>
  <si>
    <t>n°anosFaltantes</t>
  </si>
  <si>
    <t>PREJEÇÃO RECEITA PARCERIA p/efeito % de ARRENDAMENTO -São Silvestre</t>
  </si>
  <si>
    <r>
      <t xml:space="preserve">PREJEÇÃO RECEITA PARCERIA p/efeito % de ARRENDAMENTO - </t>
    </r>
    <r>
      <rPr>
        <sz val="10"/>
        <color indexed="10"/>
        <rFont val="Arial"/>
        <family val="2"/>
      </rPr>
      <t>SÃO SILVESTRE</t>
    </r>
  </si>
  <si>
    <t>Projeto</t>
  </si>
  <si>
    <t>Área Total(ha)</t>
  </si>
  <si>
    <t>Área Plantada (ha)</t>
  </si>
  <si>
    <t>Total Geral</t>
  </si>
  <si>
    <t>SÃO SILVESTRE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</si>
</sst>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0_ ;[Red]\-0\ "/>
    <numFmt numFmtId="167" formatCode="#,##0.0000_ ;[Red]\-#,##0.0000\ "/>
    <numFmt numFmtId="168" formatCode="0_ ;\-0\ 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0000"/>
    <numFmt numFmtId="174" formatCode="mmm/yyyy"/>
    <numFmt numFmtId="175" formatCode="#,##0.0000_);[Red]\(#,##0.0000\)"/>
    <numFmt numFmtId="176" formatCode="#,##0.0000000000_);[Red]\(#,##0.0000000000\)"/>
    <numFmt numFmtId="177" formatCode="#,##0.0000000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36"/>
      <name val="Arial"/>
      <family val="2"/>
    </font>
    <font>
      <sz val="9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9"/>
      <color rgb="FF7030A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ashed"/>
      <bottom style="hair"/>
    </border>
    <border>
      <left style="hair"/>
      <right style="double"/>
      <top style="dashed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>
        <color rgb="FF000000"/>
      </right>
      <top style="double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44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164" fontId="0" fillId="0" borderId="0" xfId="53" applyNumberFormat="1" applyFont="1" applyBorder="1" applyAlignment="1">
      <alignment/>
    </xf>
    <xf numFmtId="43" fontId="0" fillId="0" borderId="0" xfId="53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3" xfId="0" applyBorder="1" applyAlignment="1">
      <alignment/>
    </xf>
    <xf numFmtId="0" fontId="2" fillId="0" borderId="26" xfId="0" applyFon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2" fillId="0" borderId="29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3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32" xfId="0" applyNumberFormat="1" applyBorder="1" applyAlignment="1">
      <alignment/>
    </xf>
    <xf numFmtId="0" fontId="2" fillId="0" borderId="33" xfId="0" applyFon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39" xfId="0" applyNumberFormat="1" applyBorder="1" applyAlignment="1">
      <alignment/>
    </xf>
    <xf numFmtId="0" fontId="2" fillId="0" borderId="40" xfId="0" applyFont="1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43" xfId="0" applyNumberFormat="1" applyBorder="1" applyAlignment="1">
      <alignment/>
    </xf>
    <xf numFmtId="0" fontId="2" fillId="0" borderId="44" xfId="0" applyFon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49" xfId="0" applyFont="1" applyBorder="1" applyAlignment="1">
      <alignment/>
    </xf>
    <xf numFmtId="165" fontId="2" fillId="0" borderId="49" xfId="0" applyNumberFormat="1" applyFont="1" applyBorder="1" applyAlignment="1">
      <alignment/>
    </xf>
    <xf numFmtId="165" fontId="2" fillId="0" borderId="50" xfId="0" applyNumberFormat="1" applyFont="1" applyBorder="1" applyAlignment="1">
      <alignment/>
    </xf>
    <xf numFmtId="165" fontId="2" fillId="0" borderId="51" xfId="0" applyNumberFormat="1" applyFont="1" applyBorder="1" applyAlignment="1">
      <alignment/>
    </xf>
    <xf numFmtId="165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0" fillId="33" borderId="49" xfId="0" applyFill="1" applyBorder="1" applyAlignment="1">
      <alignment/>
    </xf>
    <xf numFmtId="165" fontId="0" fillId="33" borderId="49" xfId="0" applyNumberFormat="1" applyFill="1" applyBorder="1" applyAlignment="1">
      <alignment/>
    </xf>
    <xf numFmtId="165" fontId="0" fillId="33" borderId="30" xfId="0" applyNumberFormat="1" applyFill="1" applyBorder="1" applyAlignment="1">
      <alignment/>
    </xf>
    <xf numFmtId="165" fontId="0" fillId="33" borderId="50" xfId="0" applyNumberFormat="1" applyFill="1" applyBorder="1" applyAlignment="1">
      <alignment/>
    </xf>
    <xf numFmtId="165" fontId="0" fillId="33" borderId="51" xfId="0" applyNumberFormat="1" applyFill="1" applyBorder="1" applyAlignment="1">
      <alignment/>
    </xf>
    <xf numFmtId="165" fontId="0" fillId="33" borderId="52" xfId="0" applyNumberFormat="1" applyFill="1" applyBorder="1" applyAlignment="1">
      <alignment/>
    </xf>
    <xf numFmtId="0" fontId="2" fillId="0" borderId="54" xfId="0" applyFont="1" applyBorder="1" applyAlignment="1">
      <alignment/>
    </xf>
    <xf numFmtId="165" fontId="0" fillId="0" borderId="54" xfId="0" applyNumberFormat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56" xfId="0" applyNumberFormat="1" applyBorder="1" applyAlignment="1">
      <alignment/>
    </xf>
    <xf numFmtId="165" fontId="0" fillId="0" borderId="57" xfId="0" applyNumberFormat="1" applyBorder="1" applyAlignment="1">
      <alignment/>
    </xf>
    <xf numFmtId="0" fontId="0" fillId="33" borderId="53" xfId="0" applyFill="1" applyBorder="1" applyAlignment="1">
      <alignment/>
    </xf>
    <xf numFmtId="0" fontId="0" fillId="0" borderId="58" xfId="0" applyBorder="1" applyAlignment="1">
      <alignment/>
    </xf>
    <xf numFmtId="0" fontId="2" fillId="0" borderId="59" xfId="0" applyFont="1" applyBorder="1" applyAlignment="1">
      <alignment/>
    </xf>
    <xf numFmtId="165" fontId="2" fillId="0" borderId="6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2" fillId="0" borderId="5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2" xfId="0" applyFont="1" applyBorder="1" applyAlignment="1">
      <alignment/>
    </xf>
    <xf numFmtId="165" fontId="0" fillId="0" borderId="63" xfId="0" applyNumberFormat="1" applyBorder="1" applyAlignment="1">
      <alignment/>
    </xf>
    <xf numFmtId="0" fontId="2" fillId="0" borderId="64" xfId="0" applyFont="1" applyBorder="1" applyAlignment="1">
      <alignment/>
    </xf>
    <xf numFmtId="165" fontId="0" fillId="0" borderId="65" xfId="0" applyNumberFormat="1" applyBorder="1" applyAlignment="1">
      <alignment/>
    </xf>
    <xf numFmtId="0" fontId="3" fillId="0" borderId="40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3" fillId="0" borderId="40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165" fontId="0" fillId="0" borderId="68" xfId="0" applyNumberFormat="1" applyBorder="1" applyAlignment="1">
      <alignment/>
    </xf>
    <xf numFmtId="0" fontId="2" fillId="0" borderId="61" xfId="0" applyFont="1" applyBorder="1" applyAlignment="1">
      <alignment/>
    </xf>
    <xf numFmtId="165" fontId="0" fillId="0" borderId="69" xfId="0" applyNumberFormat="1" applyBorder="1" applyAlignment="1">
      <alignment/>
    </xf>
    <xf numFmtId="165" fontId="0" fillId="0" borderId="70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65" fontId="0" fillId="0" borderId="58" xfId="0" applyNumberForma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165" fontId="0" fillId="33" borderId="75" xfId="0" applyNumberFormat="1" applyFill="1" applyBorder="1" applyAlignment="1">
      <alignment/>
    </xf>
    <xf numFmtId="165" fontId="0" fillId="33" borderId="76" xfId="0" applyNumberFormat="1" applyFill="1" applyBorder="1" applyAlignment="1">
      <alignment/>
    </xf>
    <xf numFmtId="165" fontId="2" fillId="0" borderId="77" xfId="0" applyNumberFormat="1" applyFont="1" applyBorder="1" applyAlignment="1">
      <alignment/>
    </xf>
    <xf numFmtId="165" fontId="2" fillId="0" borderId="78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165" fontId="0" fillId="0" borderId="15" xfId="0" applyNumberFormat="1" applyBorder="1" applyAlignment="1">
      <alignment/>
    </xf>
    <xf numFmtId="165" fontId="2" fillId="0" borderId="15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165" fontId="2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5" fontId="3" fillId="33" borderId="20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79" xfId="0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0" borderId="74" xfId="0" applyNumberFormat="1" applyBorder="1" applyAlignment="1">
      <alignment/>
    </xf>
    <xf numFmtId="165" fontId="0" fillId="33" borderId="21" xfId="0" applyNumberFormat="1" applyFill="1" applyBorder="1" applyAlignment="1">
      <alignment/>
    </xf>
    <xf numFmtId="165" fontId="0" fillId="0" borderId="17" xfId="0" applyNumberFormat="1" applyBorder="1" applyAlignment="1">
      <alignment/>
    </xf>
    <xf numFmtId="165" fontId="0" fillId="33" borderId="19" xfId="0" applyNumberFormat="1" applyFill="1" applyBorder="1" applyAlignment="1">
      <alignment/>
    </xf>
    <xf numFmtId="0" fontId="2" fillId="33" borderId="80" xfId="0" applyFont="1" applyFill="1" applyBorder="1" applyAlignment="1">
      <alignment/>
    </xf>
    <xf numFmtId="165" fontId="0" fillId="0" borderId="81" xfId="0" applyNumberFormat="1" applyBorder="1" applyAlignment="1">
      <alignment/>
    </xf>
    <xf numFmtId="165" fontId="0" fillId="33" borderId="13" xfId="0" applyNumberFormat="1" applyFill="1" applyBorder="1" applyAlignment="1">
      <alignment/>
    </xf>
    <xf numFmtId="165" fontId="0" fillId="0" borderId="82" xfId="0" applyNumberFormat="1" applyBorder="1" applyAlignment="1">
      <alignment/>
    </xf>
    <xf numFmtId="165" fontId="0" fillId="33" borderId="83" xfId="0" applyNumberFormat="1" applyFill="1" applyBorder="1" applyAlignment="1">
      <alignment/>
    </xf>
    <xf numFmtId="165" fontId="0" fillId="33" borderId="80" xfId="0" applyNumberFormat="1" applyFill="1" applyBorder="1" applyAlignment="1">
      <alignment/>
    </xf>
    <xf numFmtId="165" fontId="0" fillId="0" borderId="84" xfId="0" applyNumberFormat="1" applyBorder="1" applyAlignment="1">
      <alignment/>
    </xf>
    <xf numFmtId="165" fontId="0" fillId="33" borderId="16" xfId="0" applyNumberFormat="1" applyFill="1" applyBorder="1" applyAlignment="1">
      <alignment/>
    </xf>
    <xf numFmtId="165" fontId="0" fillId="0" borderId="85" xfId="0" applyNumberFormat="1" applyBorder="1" applyAlignment="1">
      <alignment/>
    </xf>
    <xf numFmtId="165" fontId="0" fillId="33" borderId="86" xfId="0" applyNumberFormat="1" applyFill="1" applyBorder="1" applyAlignment="1">
      <alignment/>
    </xf>
    <xf numFmtId="0" fontId="0" fillId="0" borderId="13" xfId="0" applyBorder="1" applyAlignment="1">
      <alignment/>
    </xf>
    <xf numFmtId="165" fontId="0" fillId="0" borderId="61" xfId="0" applyNumberFormat="1" applyBorder="1" applyAlignment="1">
      <alignment/>
    </xf>
    <xf numFmtId="165" fontId="0" fillId="0" borderId="87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165" fontId="0" fillId="34" borderId="17" xfId="0" applyNumberForma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82" xfId="0" applyBorder="1" applyAlignment="1">
      <alignment/>
    </xf>
    <xf numFmtId="165" fontId="0" fillId="0" borderId="88" xfId="0" applyNumberFormat="1" applyBorder="1" applyAlignment="1">
      <alignment/>
    </xf>
    <xf numFmtId="0" fontId="0" fillId="0" borderId="83" xfId="0" applyBorder="1" applyAlignment="1">
      <alignment/>
    </xf>
    <xf numFmtId="165" fontId="0" fillId="34" borderId="15" xfId="0" applyNumberFormat="1" applyFill="1" applyBorder="1" applyAlignment="1">
      <alignment/>
    </xf>
    <xf numFmtId="165" fontId="0" fillId="11" borderId="15" xfId="0" applyNumberFormat="1" applyFill="1" applyBorder="1" applyAlignment="1">
      <alignment/>
    </xf>
    <xf numFmtId="0" fontId="2" fillId="0" borderId="89" xfId="0" applyFont="1" applyBorder="1" applyAlignment="1">
      <alignment/>
    </xf>
    <xf numFmtId="165" fontId="0" fillId="0" borderId="90" xfId="0" applyNumberFormat="1" applyBorder="1" applyAlignment="1">
      <alignment/>
    </xf>
    <xf numFmtId="0" fontId="0" fillId="0" borderId="70" xfId="0" applyBorder="1" applyAlignment="1">
      <alignment/>
    </xf>
    <xf numFmtId="0" fontId="2" fillId="0" borderId="91" xfId="0" applyFont="1" applyBorder="1" applyAlignment="1">
      <alignment/>
    </xf>
    <xf numFmtId="165" fontId="0" fillId="0" borderId="92" xfId="0" applyNumberFormat="1" applyBorder="1" applyAlignment="1">
      <alignment/>
    </xf>
    <xf numFmtId="0" fontId="0" fillId="0" borderId="93" xfId="0" applyBorder="1" applyAlignment="1">
      <alignment/>
    </xf>
    <xf numFmtId="165" fontId="0" fillId="11" borderId="19" xfId="0" applyNumberFormat="1" applyFill="1" applyBorder="1" applyAlignment="1">
      <alignment/>
    </xf>
    <xf numFmtId="0" fontId="0" fillId="0" borderId="88" xfId="0" applyBorder="1" applyAlignment="1">
      <alignment/>
    </xf>
    <xf numFmtId="165" fontId="0" fillId="0" borderId="83" xfId="0" applyNumberFormat="1" applyBorder="1" applyAlignment="1">
      <alignment/>
    </xf>
    <xf numFmtId="165" fontId="0" fillId="33" borderId="57" xfId="0" applyNumberFormat="1" applyFill="1" applyBorder="1" applyAlignment="1">
      <alignment/>
    </xf>
    <xf numFmtId="165" fontId="0" fillId="0" borderId="94" xfId="0" applyNumberFormat="1" applyBorder="1" applyAlignment="1">
      <alignment/>
    </xf>
    <xf numFmtId="165" fontId="0" fillId="33" borderId="95" xfId="0" applyNumberFormat="1" applyFill="1" applyBorder="1" applyAlignment="1">
      <alignment/>
    </xf>
    <xf numFmtId="0" fontId="2" fillId="33" borderId="96" xfId="0" applyFont="1" applyFill="1" applyBorder="1" applyAlignment="1">
      <alignment/>
    </xf>
    <xf numFmtId="165" fontId="0" fillId="0" borderId="97" xfId="0" applyNumberFormat="1" applyBorder="1" applyAlignment="1">
      <alignment/>
    </xf>
    <xf numFmtId="165" fontId="0" fillId="33" borderId="79" xfId="0" applyNumberFormat="1" applyFill="1" applyBorder="1" applyAlignment="1">
      <alignment/>
    </xf>
    <xf numFmtId="165" fontId="0" fillId="0" borderId="98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Fill="1" applyBorder="1" applyAlignment="1">
      <alignment/>
    </xf>
    <xf numFmtId="165" fontId="0" fillId="0" borderId="80" xfId="0" applyNumberFormat="1" applyFill="1" applyBorder="1" applyAlignment="1">
      <alignment/>
    </xf>
    <xf numFmtId="165" fontId="0" fillId="0" borderId="99" xfId="0" applyNumberFormat="1" applyFill="1" applyBorder="1" applyAlignment="1">
      <alignment/>
    </xf>
    <xf numFmtId="0" fontId="0" fillId="0" borderId="86" xfId="0" applyFill="1" applyBorder="1" applyAlignment="1">
      <alignment/>
    </xf>
    <xf numFmtId="0" fontId="0" fillId="0" borderId="94" xfId="0" applyBorder="1" applyAlignment="1">
      <alignment/>
    </xf>
    <xf numFmtId="165" fontId="0" fillId="0" borderId="100" xfId="0" applyNumberFormat="1" applyBorder="1" applyAlignment="1">
      <alignment/>
    </xf>
    <xf numFmtId="165" fontId="0" fillId="0" borderId="95" xfId="0" applyNumberFormat="1" applyBorder="1" applyAlignment="1">
      <alignment/>
    </xf>
    <xf numFmtId="165" fontId="0" fillId="0" borderId="96" xfId="0" applyNumberFormat="1" applyFill="1" applyBorder="1" applyAlignment="1">
      <alignment/>
    </xf>
    <xf numFmtId="0" fontId="0" fillId="0" borderId="89" xfId="0" applyBorder="1" applyAlignment="1">
      <alignment/>
    </xf>
    <xf numFmtId="165" fontId="0" fillId="0" borderId="89" xfId="0" applyNumberFormat="1" applyBorder="1" applyAlignment="1">
      <alignment/>
    </xf>
    <xf numFmtId="165" fontId="0" fillId="0" borderId="58" xfId="0" applyNumberFormat="1" applyFill="1" applyBorder="1" applyAlignment="1">
      <alignment/>
    </xf>
    <xf numFmtId="165" fontId="54" fillId="0" borderId="79" xfId="0" applyNumberFormat="1" applyFont="1" applyBorder="1" applyAlignment="1">
      <alignment/>
    </xf>
    <xf numFmtId="165" fontId="54" fillId="0" borderId="11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49" xfId="0" applyNumberFormat="1" applyFill="1" applyBorder="1" applyAlignment="1">
      <alignment/>
    </xf>
    <xf numFmtId="165" fontId="2" fillId="0" borderId="33" xfId="0" applyNumberFormat="1" applyFont="1" applyBorder="1" applyAlignment="1">
      <alignment/>
    </xf>
    <xf numFmtId="165" fontId="2" fillId="0" borderId="34" xfId="0" applyNumberFormat="1" applyFont="1" applyBorder="1" applyAlignment="1">
      <alignment/>
    </xf>
    <xf numFmtId="165" fontId="2" fillId="0" borderId="4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44" xfId="0" applyNumberFormat="1" applyFont="1" applyBorder="1" applyAlignment="1">
      <alignment/>
    </xf>
    <xf numFmtId="165" fontId="2" fillId="0" borderId="45" xfId="0" applyNumberFormat="1" applyFont="1" applyBorder="1" applyAlignment="1">
      <alignment/>
    </xf>
    <xf numFmtId="165" fontId="0" fillId="0" borderId="30" xfId="0" applyNumberFormat="1" applyFill="1" applyBorder="1" applyAlignment="1">
      <alignment/>
    </xf>
    <xf numFmtId="166" fontId="0" fillId="33" borderId="14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0" fontId="0" fillId="33" borderId="0" xfId="0" applyFill="1" applyAlignment="1">
      <alignment/>
    </xf>
    <xf numFmtId="166" fontId="0" fillId="0" borderId="84" xfId="0" applyNumberFormat="1" applyBorder="1" applyAlignment="1">
      <alignment/>
    </xf>
    <xf numFmtId="166" fontId="0" fillId="0" borderId="85" xfId="0" applyNumberFormat="1" applyBorder="1" applyAlignment="1">
      <alignment/>
    </xf>
    <xf numFmtId="165" fontId="0" fillId="6" borderId="0" xfId="0" applyNumberFormat="1" applyFill="1" applyAlignment="1">
      <alignment/>
    </xf>
    <xf numFmtId="165" fontId="2" fillId="0" borderId="16" xfId="0" applyNumberFormat="1" applyFont="1" applyBorder="1" applyAlignment="1">
      <alignment/>
    </xf>
    <xf numFmtId="165" fontId="0" fillId="35" borderId="18" xfId="0" applyNumberFormat="1" applyFill="1" applyBorder="1" applyAlignment="1">
      <alignment/>
    </xf>
    <xf numFmtId="165" fontId="0" fillId="35" borderId="19" xfId="0" applyNumberFormat="1" applyFill="1" applyBorder="1" applyAlignment="1">
      <alignment/>
    </xf>
    <xf numFmtId="0" fontId="0" fillId="0" borderId="15" xfId="0" applyBorder="1" applyAlignment="1">
      <alignment horizontal="right"/>
    </xf>
    <xf numFmtId="0" fontId="2" fillId="0" borderId="0" xfId="0" applyFont="1" applyAlignment="1">
      <alignment/>
    </xf>
    <xf numFmtId="0" fontId="0" fillId="35" borderId="18" xfId="0" applyFill="1" applyBorder="1" applyAlignment="1">
      <alignment/>
    </xf>
    <xf numFmtId="167" fontId="0" fillId="0" borderId="0" xfId="0" applyNumberFormat="1" applyAlignment="1">
      <alignment/>
    </xf>
    <xf numFmtId="0" fontId="0" fillId="0" borderId="81" xfId="0" applyBorder="1" applyAlignment="1">
      <alignment/>
    </xf>
    <xf numFmtId="165" fontId="0" fillId="36" borderId="16" xfId="0" applyNumberFormat="1" applyFill="1" applyBorder="1" applyAlignment="1">
      <alignment/>
    </xf>
    <xf numFmtId="165" fontId="0" fillId="36" borderId="15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165" fontId="0" fillId="0" borderId="16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5" fontId="2" fillId="0" borderId="59" xfId="0" applyNumberFormat="1" applyFont="1" applyBorder="1" applyAlignment="1">
      <alignment/>
    </xf>
    <xf numFmtId="165" fontId="0" fillId="0" borderId="101" xfId="0" applyNumberFormat="1" applyBorder="1" applyAlignment="1">
      <alignment/>
    </xf>
    <xf numFmtId="165" fontId="2" fillId="0" borderId="89" xfId="0" applyNumberFormat="1" applyFont="1" applyBorder="1" applyAlignment="1">
      <alignment/>
    </xf>
    <xf numFmtId="0" fontId="0" fillId="0" borderId="61" xfId="0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7" borderId="0" xfId="0" applyFill="1" applyAlignment="1">
      <alignment/>
    </xf>
    <xf numFmtId="0" fontId="0" fillId="0" borderId="15" xfId="0" applyFill="1" applyBorder="1" applyAlignment="1">
      <alignment/>
    </xf>
    <xf numFmtId="165" fontId="55" fillId="0" borderId="17" xfId="0" applyNumberFormat="1" applyFont="1" applyBorder="1" applyAlignment="1">
      <alignment/>
    </xf>
    <xf numFmtId="165" fontId="0" fillId="13" borderId="19" xfId="0" applyNumberForma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19" xfId="0" applyNumberForma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55" fillId="0" borderId="15" xfId="0" applyNumberFormat="1" applyFont="1" applyBorder="1" applyAlignment="1">
      <alignment/>
    </xf>
    <xf numFmtId="165" fontId="55" fillId="0" borderId="15" xfId="0" applyNumberFormat="1" applyFont="1" applyFill="1" applyBorder="1" applyAlignment="1">
      <alignment/>
    </xf>
    <xf numFmtId="0" fontId="55" fillId="0" borderId="15" xfId="0" applyFont="1" applyBorder="1" applyAlignment="1">
      <alignment/>
    </xf>
    <xf numFmtId="0" fontId="0" fillId="0" borderId="90" xfId="0" applyBorder="1" applyAlignment="1">
      <alignment/>
    </xf>
    <xf numFmtId="0" fontId="2" fillId="0" borderId="90" xfId="0" applyFont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86" xfId="0" applyBorder="1" applyAlignment="1">
      <alignment/>
    </xf>
    <xf numFmtId="165" fontId="2" fillId="0" borderId="14" xfId="0" applyNumberFormat="1" applyFont="1" applyBorder="1" applyAlignment="1">
      <alignment/>
    </xf>
    <xf numFmtId="0" fontId="56" fillId="0" borderId="102" xfId="0" applyFont="1" applyBorder="1" applyAlignment="1">
      <alignment horizontal="center" vertical="center"/>
    </xf>
    <xf numFmtId="0" fontId="56" fillId="0" borderId="103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102" xfId="0" applyFont="1" applyBorder="1" applyAlignment="1">
      <alignment horizontal="right" vertical="center"/>
    </xf>
    <xf numFmtId="14" fontId="56" fillId="0" borderId="103" xfId="0" applyNumberFormat="1" applyFont="1" applyBorder="1" applyAlignment="1">
      <alignment horizontal="right" vertical="center"/>
    </xf>
    <xf numFmtId="4" fontId="56" fillId="0" borderId="31" xfId="0" applyNumberFormat="1" applyFont="1" applyBorder="1" applyAlignment="1">
      <alignment horizontal="right" vertical="center"/>
    </xf>
    <xf numFmtId="0" fontId="56" fillId="0" borderId="104" xfId="0" applyFont="1" applyBorder="1" applyAlignment="1">
      <alignment horizontal="left" vertical="center"/>
    </xf>
    <xf numFmtId="0" fontId="56" fillId="0" borderId="105" xfId="0" applyFont="1" applyBorder="1" applyAlignment="1">
      <alignment horizontal="left" vertical="center"/>
    </xf>
    <xf numFmtId="4" fontId="56" fillId="0" borderId="60" xfId="0" applyNumberFormat="1" applyFont="1" applyBorder="1" applyAlignment="1">
      <alignment horizontal="right" vertical="center"/>
    </xf>
    <xf numFmtId="0" fontId="0" fillId="0" borderId="59" xfId="0" applyBorder="1" applyAlignment="1">
      <alignment/>
    </xf>
    <xf numFmtId="14" fontId="57" fillId="0" borderId="103" xfId="0" applyNumberFormat="1" applyFont="1" applyBorder="1" applyAlignment="1">
      <alignment horizontal="right" vertical="center"/>
    </xf>
    <xf numFmtId="165" fontId="0" fillId="0" borderId="80" xfId="0" applyNumberFormat="1" applyBorder="1" applyAlignment="1">
      <alignment/>
    </xf>
    <xf numFmtId="165" fontId="0" fillId="0" borderId="86" xfId="0" applyNumberFormat="1" applyBorder="1" applyAlignment="1">
      <alignment/>
    </xf>
    <xf numFmtId="173" fontId="0" fillId="0" borderId="16" xfId="0" applyNumberFormat="1" applyBorder="1" applyAlignment="1">
      <alignment/>
    </xf>
    <xf numFmtId="165" fontId="0" fillId="33" borderId="58" xfId="0" applyNumberFormat="1" applyFill="1" applyBorder="1" applyAlignment="1">
      <alignment/>
    </xf>
    <xf numFmtId="0" fontId="55" fillId="0" borderId="40" xfId="0" applyFont="1" applyBorder="1" applyAlignment="1">
      <alignment/>
    </xf>
    <xf numFmtId="2" fontId="0" fillId="0" borderId="106" xfId="0" applyNumberFormat="1" applyBorder="1" applyAlignment="1">
      <alignment/>
    </xf>
    <xf numFmtId="2" fontId="0" fillId="0" borderId="107" xfId="0" applyNumberFormat="1" applyBorder="1" applyAlignment="1">
      <alignment/>
    </xf>
    <xf numFmtId="165" fontId="0" fillId="0" borderId="108" xfId="0" applyNumberFormat="1" applyBorder="1" applyAlignment="1">
      <alignment/>
    </xf>
    <xf numFmtId="2" fontId="0" fillId="0" borderId="109" xfId="0" applyNumberFormat="1" applyBorder="1" applyAlignment="1">
      <alignment/>
    </xf>
    <xf numFmtId="2" fontId="0" fillId="0" borderId="110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43" xfId="0" applyBorder="1" applyAlignment="1">
      <alignment/>
    </xf>
    <xf numFmtId="0" fontId="0" fillId="0" borderId="68" xfId="0" applyBorder="1" applyAlignment="1">
      <alignment/>
    </xf>
    <xf numFmtId="0" fontId="0" fillId="0" borderId="111" xfId="0" applyBorder="1" applyAlignment="1">
      <alignment/>
    </xf>
    <xf numFmtId="0" fontId="0" fillId="0" borderId="48" xfId="0" applyBorder="1" applyAlignment="1">
      <alignment/>
    </xf>
    <xf numFmtId="0" fontId="54" fillId="0" borderId="112" xfId="0" applyFont="1" applyBorder="1" applyAlignment="1">
      <alignment/>
    </xf>
    <xf numFmtId="2" fontId="54" fillId="0" borderId="113" xfId="0" applyNumberFormat="1" applyFont="1" applyBorder="1" applyAlignment="1">
      <alignment/>
    </xf>
    <xf numFmtId="2" fontId="54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54" fillId="0" borderId="114" xfId="0" applyNumberFormat="1" applyFont="1" applyBorder="1" applyAlignment="1">
      <alignment/>
    </xf>
    <xf numFmtId="0" fontId="54" fillId="0" borderId="111" xfId="0" applyFont="1" applyBorder="1" applyAlignment="1">
      <alignment/>
    </xf>
    <xf numFmtId="2" fontId="54" fillId="0" borderId="109" xfId="0" applyNumberFormat="1" applyFont="1" applyBorder="1" applyAlignment="1">
      <alignment/>
    </xf>
    <xf numFmtId="165" fontId="54" fillId="0" borderId="27" xfId="0" applyNumberFormat="1" applyFont="1" applyBorder="1" applyAlignment="1">
      <alignment/>
    </xf>
    <xf numFmtId="165" fontId="54" fillId="0" borderId="28" xfId="0" applyNumberFormat="1" applyFont="1" applyBorder="1" applyAlignment="1">
      <alignment/>
    </xf>
    <xf numFmtId="0" fontId="54" fillId="0" borderId="43" xfId="0" applyFont="1" applyBorder="1" applyAlignment="1">
      <alignment/>
    </xf>
    <xf numFmtId="2" fontId="54" fillId="0" borderId="106" xfId="0" applyNumberFormat="1" applyFont="1" applyBorder="1" applyAlignment="1">
      <alignment/>
    </xf>
    <xf numFmtId="165" fontId="54" fillId="0" borderId="10" xfId="0" applyNumberFormat="1" applyFont="1" applyBorder="1" applyAlignment="1">
      <alignment/>
    </xf>
    <xf numFmtId="165" fontId="54" fillId="0" borderId="32" xfId="0" applyNumberFormat="1" applyFont="1" applyBorder="1" applyAlignment="1">
      <alignment/>
    </xf>
    <xf numFmtId="0" fontId="54" fillId="0" borderId="68" xfId="0" applyFont="1" applyBorder="1" applyAlignment="1">
      <alignment/>
    </xf>
    <xf numFmtId="2" fontId="54" fillId="0" borderId="110" xfId="0" applyNumberFormat="1" applyFont="1" applyBorder="1" applyAlignment="1">
      <alignment/>
    </xf>
    <xf numFmtId="165" fontId="54" fillId="0" borderId="38" xfId="0" applyNumberFormat="1" applyFont="1" applyBorder="1" applyAlignment="1">
      <alignment/>
    </xf>
    <xf numFmtId="165" fontId="54" fillId="0" borderId="39" xfId="0" applyNumberFormat="1" applyFont="1" applyBorder="1" applyAlignment="1">
      <alignment/>
    </xf>
    <xf numFmtId="0" fontId="54" fillId="0" borderId="0" xfId="0" applyFont="1" applyAlignment="1">
      <alignment/>
    </xf>
    <xf numFmtId="165" fontId="54" fillId="0" borderId="12" xfId="0" applyNumberFormat="1" applyFont="1" applyBorder="1" applyAlignment="1">
      <alignment/>
    </xf>
    <xf numFmtId="165" fontId="54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54" fillId="0" borderId="15" xfId="0" applyNumberFormat="1" applyFont="1" applyBorder="1" applyAlignment="1">
      <alignment/>
    </xf>
    <xf numFmtId="165" fontId="54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54" fillId="0" borderId="18" xfId="0" applyNumberFormat="1" applyFont="1" applyBorder="1" applyAlignment="1">
      <alignment/>
    </xf>
    <xf numFmtId="165" fontId="54" fillId="0" borderId="19" xfId="0" applyNumberFormat="1" applyFont="1" applyBorder="1" applyAlignment="1">
      <alignment/>
    </xf>
    <xf numFmtId="0" fontId="54" fillId="0" borderId="21" xfId="0" applyFont="1" applyBorder="1" applyAlignment="1">
      <alignment/>
    </xf>
    <xf numFmtId="2" fontId="54" fillId="0" borderId="115" xfId="0" applyNumberFormat="1" applyFont="1" applyBorder="1" applyAlignment="1">
      <alignment/>
    </xf>
    <xf numFmtId="165" fontId="54" fillId="0" borderId="116" xfId="0" applyNumberFormat="1" applyFont="1" applyBorder="1" applyAlignment="1">
      <alignment/>
    </xf>
    <xf numFmtId="165" fontId="54" fillId="0" borderId="117" xfId="0" applyNumberFormat="1" applyFont="1" applyBorder="1" applyAlignment="1">
      <alignment/>
    </xf>
    <xf numFmtId="0" fontId="54" fillId="0" borderId="58" xfId="0" applyFont="1" applyBorder="1" applyAlignment="1">
      <alignment/>
    </xf>
    <xf numFmtId="2" fontId="54" fillId="0" borderId="118" xfId="0" applyNumberFormat="1" applyFont="1" applyBorder="1" applyAlignment="1">
      <alignment/>
    </xf>
    <xf numFmtId="165" fontId="54" fillId="0" borderId="119" xfId="0" applyNumberFormat="1" applyFont="1" applyBorder="1" applyAlignment="1">
      <alignment/>
    </xf>
    <xf numFmtId="165" fontId="54" fillId="0" borderId="69" xfId="0" applyNumberFormat="1" applyFont="1" applyBorder="1" applyAlignment="1">
      <alignment/>
    </xf>
    <xf numFmtId="0" fontId="58" fillId="0" borderId="120" xfId="0" applyFont="1" applyBorder="1" applyAlignment="1">
      <alignment horizontal="center" vertical="center" wrapText="1"/>
    </xf>
    <xf numFmtId="0" fontId="59" fillId="0" borderId="121" xfId="0" applyFont="1" applyBorder="1" applyAlignment="1">
      <alignment horizontal="center" vertical="center" wrapText="1"/>
    </xf>
    <xf numFmtId="0" fontId="59" fillId="0" borderId="103" xfId="0" applyFont="1" applyBorder="1" applyAlignment="1">
      <alignment horizontal="center" vertical="center" wrapText="1"/>
    </xf>
    <xf numFmtId="0" fontId="59" fillId="0" borderId="103" xfId="0" applyFont="1" applyBorder="1" applyAlignment="1">
      <alignment horizontal="justify" vertical="center" wrapText="1"/>
    </xf>
    <xf numFmtId="0" fontId="59" fillId="0" borderId="122" xfId="0" applyFont="1" applyBorder="1" applyAlignment="1">
      <alignment horizontal="justify" vertical="center" wrapText="1"/>
    </xf>
    <xf numFmtId="0" fontId="58" fillId="0" borderId="103" xfId="0" applyFont="1" applyBorder="1" applyAlignment="1">
      <alignment horizontal="justify" vertical="center" wrapText="1"/>
    </xf>
    <xf numFmtId="0" fontId="59" fillId="0" borderId="103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right" vertical="center" wrapText="1"/>
    </xf>
    <xf numFmtId="0" fontId="0" fillId="0" borderId="123" xfId="0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2" fontId="60" fillId="0" borderId="124" xfId="0" applyNumberFormat="1" applyFont="1" applyBorder="1" applyAlignment="1">
      <alignment/>
    </xf>
    <xf numFmtId="2" fontId="60" fillId="0" borderId="125" xfId="0" applyNumberFormat="1" applyFont="1" applyBorder="1" applyAlignment="1">
      <alignment/>
    </xf>
    <xf numFmtId="2" fontId="3" fillId="0" borderId="125" xfId="0" applyNumberFormat="1" applyFont="1" applyBorder="1" applyAlignment="1">
      <alignment/>
    </xf>
    <xf numFmtId="2" fontId="60" fillId="0" borderId="63" xfId="0" applyNumberFormat="1" applyFont="1" applyBorder="1" applyAlignment="1">
      <alignment/>
    </xf>
    <xf numFmtId="0" fontId="4" fillId="0" borderId="118" xfId="0" applyFont="1" applyBorder="1" applyAlignment="1">
      <alignment/>
    </xf>
    <xf numFmtId="0" fontId="4" fillId="0" borderId="119" xfId="0" applyFont="1" applyBorder="1" applyAlignment="1">
      <alignment/>
    </xf>
    <xf numFmtId="0" fontId="4" fillId="0" borderId="119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61" fillId="0" borderId="109" xfId="0" applyFont="1" applyFill="1" applyBorder="1" applyAlignment="1">
      <alignment/>
    </xf>
    <xf numFmtId="165" fontId="61" fillId="0" borderId="27" xfId="0" applyNumberFormat="1" applyFont="1" applyBorder="1" applyAlignment="1">
      <alignment/>
    </xf>
    <xf numFmtId="165" fontId="61" fillId="0" borderId="28" xfId="0" applyNumberFormat="1" applyFont="1" applyBorder="1" applyAlignment="1">
      <alignment/>
    </xf>
    <xf numFmtId="0" fontId="4" fillId="0" borderId="106" xfId="0" applyFont="1" applyBorder="1" applyAlignment="1">
      <alignment/>
    </xf>
    <xf numFmtId="165" fontId="61" fillId="0" borderId="10" xfId="0" applyNumberFormat="1" applyFont="1" applyBorder="1" applyAlignment="1">
      <alignment/>
    </xf>
    <xf numFmtId="165" fontId="61" fillId="0" borderId="32" xfId="0" applyNumberFormat="1" applyFont="1" applyBorder="1" applyAlignment="1">
      <alignment/>
    </xf>
    <xf numFmtId="0" fontId="4" fillId="0" borderId="110" xfId="0" applyFont="1" applyFill="1" applyBorder="1" applyAlignment="1">
      <alignment/>
    </xf>
    <xf numFmtId="165" fontId="61" fillId="0" borderId="38" xfId="0" applyNumberFormat="1" applyFont="1" applyBorder="1" applyAlignment="1">
      <alignment/>
    </xf>
    <xf numFmtId="165" fontId="61" fillId="0" borderId="39" xfId="0" applyNumberFormat="1" applyFont="1" applyBorder="1" applyAlignment="1">
      <alignment/>
    </xf>
    <xf numFmtId="0" fontId="2" fillId="0" borderId="124" xfId="0" applyFont="1" applyFill="1" applyBorder="1" applyAlignment="1">
      <alignment/>
    </xf>
    <xf numFmtId="0" fontId="0" fillId="0" borderId="125" xfId="0" applyBorder="1" applyAlignment="1">
      <alignment/>
    </xf>
    <xf numFmtId="1" fontId="0" fillId="0" borderId="125" xfId="0" applyNumberFormat="1" applyBorder="1" applyAlignment="1">
      <alignment/>
    </xf>
    <xf numFmtId="1" fontId="2" fillId="0" borderId="63" xfId="0" applyNumberFormat="1" applyFont="1" applyBorder="1" applyAlignment="1">
      <alignment/>
    </xf>
    <xf numFmtId="0" fontId="0" fillId="0" borderId="106" xfId="0" applyBorder="1" applyAlignment="1">
      <alignment/>
    </xf>
    <xf numFmtId="165" fontId="59" fillId="0" borderId="103" xfId="0" applyNumberFormat="1" applyFont="1" applyBorder="1" applyAlignment="1">
      <alignment horizontal="right" vertical="center" wrapText="1"/>
    </xf>
    <xf numFmtId="165" fontId="0" fillId="0" borderId="123" xfId="0" applyNumberFormat="1" applyBorder="1" applyAlignment="1">
      <alignment/>
    </xf>
    <xf numFmtId="0" fontId="2" fillId="33" borderId="59" xfId="0" applyFont="1" applyFill="1" applyBorder="1" applyAlignment="1">
      <alignment/>
    </xf>
    <xf numFmtId="0" fontId="2" fillId="33" borderId="61" xfId="0" applyFont="1" applyFill="1" applyBorder="1" applyAlignment="1">
      <alignment/>
    </xf>
    <xf numFmtId="165" fontId="0" fillId="33" borderId="69" xfId="0" applyNumberFormat="1" applyFill="1" applyBorder="1" applyAlignment="1">
      <alignment/>
    </xf>
    <xf numFmtId="165" fontId="0" fillId="33" borderId="70" xfId="0" applyNumberFormat="1" applyFill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126" xfId="0" applyFill="1" applyBorder="1" applyAlignment="1">
      <alignment/>
    </xf>
    <xf numFmtId="40" fontId="0" fillId="0" borderId="127" xfId="0" applyNumberFormat="1" applyFill="1" applyBorder="1" applyAlignment="1">
      <alignment/>
    </xf>
    <xf numFmtId="40" fontId="0" fillId="36" borderId="128" xfId="0" applyNumberFormat="1" applyFill="1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175" fontId="0" fillId="0" borderId="132" xfId="0" applyNumberFormat="1" applyBorder="1" applyAlignment="1">
      <alignment/>
    </xf>
    <xf numFmtId="40" fontId="0" fillId="36" borderId="133" xfId="0" applyNumberFormat="1" applyFill="1" applyBorder="1" applyAlignment="1">
      <alignment/>
    </xf>
    <xf numFmtId="17" fontId="0" fillId="0" borderId="134" xfId="0" applyNumberFormat="1" applyBorder="1" applyAlignment="1">
      <alignment/>
    </xf>
    <xf numFmtId="0" fontId="0" fillId="38" borderId="135" xfId="0" applyFill="1" applyBorder="1" applyAlignment="1">
      <alignment/>
    </xf>
    <xf numFmtId="0" fontId="2" fillId="39" borderId="136" xfId="0" applyFont="1" applyFill="1" applyBorder="1" applyAlignment="1">
      <alignment horizontal="center" vertical="center" wrapText="1"/>
    </xf>
    <xf numFmtId="0" fontId="0" fillId="38" borderId="137" xfId="0" applyFill="1" applyBorder="1" applyAlignment="1">
      <alignment/>
    </xf>
    <xf numFmtId="176" fontId="0" fillId="38" borderId="138" xfId="0" applyNumberFormat="1" applyFill="1" applyBorder="1" applyAlignment="1">
      <alignment/>
    </xf>
    <xf numFmtId="176" fontId="0" fillId="40" borderId="138" xfId="0" applyNumberFormat="1" applyFill="1" applyBorder="1" applyAlignment="1">
      <alignment/>
    </xf>
    <xf numFmtId="175" fontId="0" fillId="38" borderId="138" xfId="0" applyNumberFormat="1" applyFill="1" applyBorder="1" applyAlignment="1">
      <alignment/>
    </xf>
    <xf numFmtId="40" fontId="0" fillId="38" borderId="138" xfId="0" applyNumberFormat="1" applyFill="1" applyBorder="1" applyAlignment="1">
      <alignment/>
    </xf>
    <xf numFmtId="40" fontId="0" fillId="38" borderId="139" xfId="0" applyNumberFormat="1" applyFill="1" applyBorder="1" applyAlignment="1">
      <alignment/>
    </xf>
    <xf numFmtId="0" fontId="0" fillId="38" borderId="84" xfId="0" applyFill="1" applyBorder="1" applyAlignment="1">
      <alignment/>
    </xf>
    <xf numFmtId="0" fontId="0" fillId="38" borderId="140" xfId="0" applyFill="1" applyBorder="1" applyAlignment="1">
      <alignment/>
    </xf>
    <xf numFmtId="176" fontId="0" fillId="38" borderId="15" xfId="0" applyNumberFormat="1" applyFill="1" applyBorder="1" applyAlignment="1">
      <alignment/>
    </xf>
    <xf numFmtId="175" fontId="0" fillId="38" borderId="15" xfId="0" applyNumberFormat="1" applyFill="1" applyBorder="1" applyAlignment="1">
      <alignment/>
    </xf>
    <xf numFmtId="40" fontId="0" fillId="38" borderId="141" xfId="0" applyNumberFormat="1" applyFill="1" applyBorder="1" applyAlignment="1">
      <alignment/>
    </xf>
    <xf numFmtId="175" fontId="0" fillId="35" borderId="15" xfId="0" applyNumberFormat="1" applyFill="1" applyBorder="1" applyAlignment="1">
      <alignment/>
    </xf>
    <xf numFmtId="0" fontId="0" fillId="35" borderId="84" xfId="0" applyFill="1" applyBorder="1" applyAlignment="1">
      <alignment/>
    </xf>
    <xf numFmtId="0" fontId="0" fillId="35" borderId="140" xfId="0" applyFill="1" applyBorder="1" applyAlignment="1">
      <alignment/>
    </xf>
    <xf numFmtId="176" fontId="0" fillId="35" borderId="15" xfId="0" applyNumberFormat="1" applyFill="1" applyBorder="1" applyAlignment="1">
      <alignment/>
    </xf>
    <xf numFmtId="0" fontId="0" fillId="41" borderId="84" xfId="0" applyFill="1" applyBorder="1" applyAlignment="1">
      <alignment/>
    </xf>
    <xf numFmtId="0" fontId="0" fillId="41" borderId="140" xfId="0" applyFill="1" applyBorder="1" applyAlignment="1">
      <alignment/>
    </xf>
    <xf numFmtId="176" fontId="0" fillId="41" borderId="15" xfId="0" applyNumberFormat="1" applyFill="1" applyBorder="1" applyAlignment="1">
      <alignment/>
    </xf>
    <xf numFmtId="175" fontId="0" fillId="41" borderId="15" xfId="0" applyNumberFormat="1" applyFill="1" applyBorder="1" applyAlignment="1">
      <alignment/>
    </xf>
    <xf numFmtId="40" fontId="0" fillId="41" borderId="138" xfId="0" applyNumberFormat="1" applyFill="1" applyBorder="1" applyAlignment="1">
      <alignment/>
    </xf>
    <xf numFmtId="177" fontId="0" fillId="0" borderId="0" xfId="0" applyNumberFormat="1" applyFill="1" applyBorder="1" applyAlignment="1" applyProtection="1">
      <alignment/>
      <protection locked="0"/>
    </xf>
    <xf numFmtId="17" fontId="6" fillId="42" borderId="136" xfId="0" applyNumberFormat="1" applyFont="1" applyFill="1" applyBorder="1" applyAlignment="1">
      <alignment horizontal="center" vertical="center" wrapText="1"/>
    </xf>
    <xf numFmtId="4" fontId="2" fillId="39" borderId="13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2" fillId="0" borderId="79" xfId="0" applyFont="1" applyBorder="1" applyAlignment="1">
      <alignment/>
    </xf>
    <xf numFmtId="0" fontId="47" fillId="0" borderId="86" xfId="0" applyFont="1" applyBorder="1" applyAlignment="1">
      <alignment/>
    </xf>
    <xf numFmtId="0" fontId="63" fillId="0" borderId="0" xfId="0" applyFont="1" applyAlignment="1">
      <alignment/>
    </xf>
    <xf numFmtId="0" fontId="54" fillId="0" borderId="11" xfId="0" applyFont="1" applyBorder="1" applyAlignment="1">
      <alignment/>
    </xf>
    <xf numFmtId="0" fontId="0" fillId="0" borderId="142" xfId="0" applyFill="1" applyBorder="1" applyAlignment="1">
      <alignment/>
    </xf>
    <xf numFmtId="0" fontId="0" fillId="0" borderId="142" xfId="0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54" fillId="0" borderId="143" xfId="0" applyFont="1" applyBorder="1" applyAlignment="1">
      <alignment/>
    </xf>
    <xf numFmtId="0" fontId="0" fillId="0" borderId="144" xfId="0" applyBorder="1" applyAlignment="1">
      <alignment/>
    </xf>
    <xf numFmtId="0" fontId="0" fillId="33" borderId="145" xfId="0" applyFill="1" applyBorder="1" applyAlignment="1">
      <alignment/>
    </xf>
    <xf numFmtId="0" fontId="0" fillId="0" borderId="146" xfId="0" applyBorder="1" applyAlignment="1">
      <alignment/>
    </xf>
    <xf numFmtId="0" fontId="4" fillId="0" borderId="4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54" fillId="0" borderId="79" xfId="0" applyFont="1" applyBorder="1" applyAlignment="1">
      <alignment/>
    </xf>
    <xf numFmtId="0" fontId="59" fillId="0" borderId="122" xfId="0" applyFont="1" applyBorder="1" applyAlignment="1">
      <alignment horizontal="justify" vertical="center" wrapText="1"/>
    </xf>
    <xf numFmtId="0" fontId="64" fillId="0" borderId="123" xfId="0" applyFont="1" applyBorder="1" applyAlignment="1">
      <alignment horizontal="justify" vertical="center" wrapText="1"/>
    </xf>
    <xf numFmtId="0" fontId="64" fillId="0" borderId="120" xfId="0" applyFont="1" applyBorder="1" applyAlignment="1">
      <alignment horizontal="justify" vertical="center" wrapText="1"/>
    </xf>
    <xf numFmtId="165" fontId="59" fillId="0" borderId="103" xfId="0" applyNumberFormat="1" applyFont="1" applyBorder="1" applyAlignment="1">
      <alignment horizontal="center" vertical="center" wrapText="1"/>
    </xf>
    <xf numFmtId="0" fontId="0" fillId="0" borderId="147" xfId="0" applyBorder="1" applyAlignment="1">
      <alignment/>
    </xf>
    <xf numFmtId="0" fontId="0" fillId="0" borderId="133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69" xfId="0" applyBorder="1" applyAlignment="1">
      <alignment/>
    </xf>
    <xf numFmtId="0" fontId="0" fillId="0" borderId="110" xfId="0" applyBorder="1" applyAlignment="1">
      <alignment/>
    </xf>
    <xf numFmtId="0" fontId="0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148" xfId="0" applyFont="1" applyBorder="1" applyAlignment="1">
      <alignment horizontal="left"/>
    </xf>
    <xf numFmtId="0" fontId="2" fillId="0" borderId="143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144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50" xfId="0" applyFont="1" applyBorder="1" applyAlignment="1">
      <alignment horizontal="center"/>
    </xf>
    <xf numFmtId="0" fontId="2" fillId="0" borderId="151" xfId="0" applyFont="1" applyBorder="1" applyAlignment="1">
      <alignment horizontal="center"/>
    </xf>
    <xf numFmtId="0" fontId="3" fillId="0" borderId="62" xfId="0" applyFont="1" applyBorder="1" applyAlignment="1">
      <alignment horizontal="left"/>
    </xf>
    <xf numFmtId="0" fontId="3" fillId="0" borderId="152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153" xfId="0" applyFont="1" applyBorder="1" applyAlignment="1">
      <alignment horizontal="left"/>
    </xf>
    <xf numFmtId="0" fontId="4" fillId="0" borderId="5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56" fillId="0" borderId="23" xfId="0" applyFont="1" applyBorder="1" applyAlignment="1">
      <alignment horizontal="center" vertical="center"/>
    </xf>
    <xf numFmtId="0" fontId="56" fillId="0" borderId="154" xfId="0" applyFont="1" applyBorder="1" applyAlignment="1">
      <alignment horizontal="center" vertical="center"/>
    </xf>
    <xf numFmtId="0" fontId="56" fillId="0" borderId="155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156" xfId="0" applyFont="1" applyBorder="1" applyAlignment="1">
      <alignment horizontal="center" vertical="center" wrapText="1"/>
    </xf>
    <xf numFmtId="0" fontId="59" fillId="0" borderId="12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120" xfId="0" applyFont="1" applyBorder="1" applyAlignment="1">
      <alignment horizontal="center" vertical="center" wrapText="1"/>
    </xf>
    <xf numFmtId="0" fontId="59" fillId="0" borderId="156" xfId="0" applyFont="1" applyBorder="1" applyAlignment="1">
      <alignment horizontal="justify" vertical="center" wrapText="1"/>
    </xf>
    <xf numFmtId="0" fontId="59" fillId="0" borderId="122" xfId="0" applyFont="1" applyBorder="1" applyAlignment="1">
      <alignment horizontal="justify" vertical="center" wrapText="1"/>
    </xf>
    <xf numFmtId="4" fontId="59" fillId="0" borderId="156" xfId="0" applyNumberFormat="1" applyFont="1" applyBorder="1" applyAlignment="1">
      <alignment horizontal="justify" vertical="center" wrapText="1"/>
    </xf>
    <xf numFmtId="4" fontId="59" fillId="0" borderId="122" xfId="0" applyNumberFormat="1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1</xdr:row>
      <xdr:rowOff>123825</xdr:rowOff>
    </xdr:from>
    <xdr:to>
      <xdr:col>9</xdr:col>
      <xdr:colOff>609600</xdr:colOff>
      <xdr:row>3</xdr:row>
      <xdr:rowOff>28575</xdr:rowOff>
    </xdr:to>
    <xdr:sp>
      <xdr:nvSpPr>
        <xdr:cNvPr id="1" name="Line 6"/>
        <xdr:cNvSpPr>
          <a:spLocks/>
        </xdr:cNvSpPr>
      </xdr:nvSpPr>
      <xdr:spPr>
        <a:xfrm flipH="1">
          <a:off x="6648450" y="314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_%20Anexo%2013%20-%20Custo%20por%20Proj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_Anexo_13_Memoria_Calculo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Anexo I invertido"/>
      <sheetName val="Resumo Anexo I"/>
      <sheetName val="ResumoPorMan"/>
      <sheetName val="Plan3"/>
      <sheetName val="PlantioCaçador2013"/>
      <sheetName val="ResumoCaç2013"/>
      <sheetName val="ResumoSóAdm"/>
      <sheetName val="Arrend"/>
      <sheetName val="Pla.AuxCaçador2013"/>
      <sheetName val="Relatório de Compatibilidade"/>
      <sheetName val="PlantioCaçador2013c arrend"/>
      <sheetName val="índices"/>
      <sheetName val="ResumoÌND.025)"/>
      <sheetName val="descriçãoVeículos"/>
      <sheetName val="man.chamPúblÁguia"/>
      <sheetName val="cálc.arrendBertoli"/>
      <sheetName val="exemplo"/>
      <sheetName val="PLAN"/>
    </sheetNames>
    <sheetDataSet>
      <sheetData sheetId="2">
        <row r="520">
          <cell r="AN5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 Anexo I invertido"/>
      <sheetName val="Pla.AuxCaçador2016HERVAL"/>
      <sheetName val="PlantioCaçador2013"/>
      <sheetName val="ResumoCaç2013"/>
      <sheetName val="ResumoSóAdm"/>
      <sheetName val="Pla.AuxCaçador2013"/>
      <sheetName val="plantio por ha-ano"/>
      <sheetName val="igpm"/>
      <sheetName val="MemóriaCálculo"/>
    </sheetNames>
    <sheetDataSet>
      <sheetData sheetId="3">
        <row r="37">
          <cell r="I37">
            <v>53.73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7"/>
  <sheetViews>
    <sheetView zoomScalePageLayoutView="0" workbookViewId="0" topLeftCell="A13">
      <selection activeCell="Q2" sqref="Q2:Y8"/>
    </sheetView>
  </sheetViews>
  <sheetFormatPr defaultColWidth="9.140625" defaultRowHeight="15"/>
  <cols>
    <col min="3" max="3" width="14.140625" style="0" bestFit="1" customWidth="1"/>
    <col min="5" max="5" width="11.57421875" style="0" bestFit="1" customWidth="1"/>
    <col min="6" max="6" width="10.57421875" style="0" bestFit="1" customWidth="1"/>
    <col min="8" max="8" width="10.57421875" style="0" bestFit="1" customWidth="1"/>
    <col min="9" max="9" width="16.57421875" style="0" bestFit="1" customWidth="1"/>
    <col min="17" max="17" width="19.57421875" style="0" bestFit="1" customWidth="1"/>
    <col min="26" max="26" width="9.140625" style="0" customWidth="1"/>
    <col min="27" max="27" width="28.421875" style="0" customWidth="1"/>
    <col min="28" max="28" width="15.28125" style="0" bestFit="1" customWidth="1"/>
    <col min="29" max="29" width="15.8515625" style="0" customWidth="1"/>
  </cols>
  <sheetData>
    <row r="1" ht="15.75" thickBot="1"/>
    <row r="2" spans="1:25" ht="16.5" thickBot="1" thickTop="1">
      <c r="A2" t="s">
        <v>157</v>
      </c>
      <c r="D2" s="8" t="s">
        <v>64</v>
      </c>
      <c r="E2" s="9"/>
      <c r="F2" s="140"/>
      <c r="G2" s="8" t="s">
        <v>65</v>
      </c>
      <c r="H2" s="140"/>
      <c r="I2" s="173"/>
      <c r="K2" s="393" t="s">
        <v>356</v>
      </c>
      <c r="L2" s="140" t="s">
        <v>147</v>
      </c>
      <c r="R2" s="417" t="s">
        <v>329</v>
      </c>
      <c r="S2" s="418"/>
      <c r="T2" s="418"/>
      <c r="U2" s="418"/>
      <c r="V2" s="418"/>
      <c r="W2" s="418"/>
      <c r="X2" s="418"/>
      <c r="Y2" s="419"/>
    </row>
    <row r="3" spans="1:25" ht="15.75" thickTop="1">
      <c r="A3" s="8"/>
      <c r="B3" s="9"/>
      <c r="C3" s="140"/>
      <c r="D3" s="16">
        <v>2015</v>
      </c>
      <c r="E3" s="13"/>
      <c r="F3" s="119" t="s">
        <v>151</v>
      </c>
      <c r="G3" s="16" t="s">
        <v>153</v>
      </c>
      <c r="H3" s="119" t="s">
        <v>154</v>
      </c>
      <c r="I3" s="174" t="s">
        <v>29</v>
      </c>
      <c r="K3" s="169">
        <v>1</v>
      </c>
      <c r="L3" s="170">
        <v>2003</v>
      </c>
      <c r="Q3" s="342" t="s">
        <v>303</v>
      </c>
      <c r="R3" s="343">
        <v>2003</v>
      </c>
      <c r="S3" s="344">
        <v>2004</v>
      </c>
      <c r="T3" s="343">
        <v>2005</v>
      </c>
      <c r="U3" s="344">
        <v>2006</v>
      </c>
      <c r="V3" s="343">
        <v>2007</v>
      </c>
      <c r="W3" s="344">
        <v>2008</v>
      </c>
      <c r="X3" s="343">
        <v>2009</v>
      </c>
      <c r="Y3" s="345" t="s">
        <v>221</v>
      </c>
    </row>
    <row r="4" spans="1:25" ht="15.75" thickBot="1">
      <c r="A4" s="18" t="s">
        <v>146</v>
      </c>
      <c r="B4" s="19" t="s">
        <v>110</v>
      </c>
      <c r="C4" s="121" t="s">
        <v>148</v>
      </c>
      <c r="D4" s="18" t="s">
        <v>149</v>
      </c>
      <c r="E4" s="19" t="s">
        <v>150</v>
      </c>
      <c r="F4" s="121" t="s">
        <v>152</v>
      </c>
      <c r="G4" s="187">
        <v>22</v>
      </c>
      <c r="H4" s="121" t="s">
        <v>155</v>
      </c>
      <c r="I4" s="177" t="s">
        <v>156</v>
      </c>
      <c r="K4" s="169">
        <v>2</v>
      </c>
      <c r="L4" s="170">
        <v>2004</v>
      </c>
      <c r="Q4" s="346" t="s">
        <v>380</v>
      </c>
      <c r="R4" s="37">
        <f>SUMIF(REALIZADO!$E$5:$E$6,anoPlantio!R3,REALIZADO!$H$5:$H$6)</f>
        <v>0</v>
      </c>
      <c r="S4" s="37">
        <f>SUMIF(REALIZADO!$E$5:$E$6,anoPlantio!S3,REALIZADO!$H$5:$H$6)</f>
        <v>27.64</v>
      </c>
      <c r="T4" s="37">
        <f>SUMIF(REALIZADO!$E$5:$E$6,anoPlantio!T3,REALIZADO!$H$5:$H$6)</f>
        <v>0</v>
      </c>
      <c r="U4" s="37">
        <f>SUMIF(REALIZADO!$E$5:$E$6,anoPlantio!U3,REALIZADO!$H$5:$H$6)</f>
        <v>0</v>
      </c>
      <c r="V4" s="37">
        <f>SUMIF(REALIZADO!$E$5:$E$6,anoPlantio!V3,REALIZADO!$H$5:$H$6)</f>
        <v>0</v>
      </c>
      <c r="W4" s="37">
        <f>SUMIF(REALIZADO!$E$5:$E$6,anoPlantio!W3,REALIZADO!$H$5:$H$6)</f>
        <v>0</v>
      </c>
      <c r="X4" s="37">
        <f>SUMIF(REALIZADO!$E$5:$E$6,anoPlantio!X3,REALIZADO!$H$5:$H$6)</f>
        <v>0</v>
      </c>
      <c r="Y4" s="38">
        <f>SUM(R4:X4)</f>
        <v>27.64</v>
      </c>
    </row>
    <row r="5" spans="1:25" ht="16.5" thickBot="1" thickTop="1">
      <c r="A5" s="148">
        <v>2003</v>
      </c>
      <c r="B5" s="149">
        <f>SUMIF(REALIZADO!$E$5:$E$120,anoPlantio!A5,REALIZADO!$D$5:$D$120)</f>
        <v>67.25</v>
      </c>
      <c r="C5" s="161">
        <v>34.34</v>
      </c>
      <c r="D5" s="133">
        <v>13</v>
      </c>
      <c r="E5" s="149">
        <f>ROUND(B5*C5,2)</f>
        <v>2309.37</v>
      </c>
      <c r="F5" s="161">
        <f>ROUND(D5*E5,2)</f>
        <v>30021.81</v>
      </c>
      <c r="G5" s="133">
        <f>G4-D5</f>
        <v>9</v>
      </c>
      <c r="H5" s="161">
        <f>ROUND(E5*G5,2)</f>
        <v>20784.33</v>
      </c>
      <c r="I5" s="176">
        <f>F5+H5</f>
        <v>50806.14</v>
      </c>
      <c r="J5" s="110"/>
      <c r="K5" s="169">
        <v>3</v>
      </c>
      <c r="L5" s="170">
        <v>2005</v>
      </c>
      <c r="Q5" s="346" t="s">
        <v>381</v>
      </c>
      <c r="R5" s="37">
        <f>SUMIF(REALIZADO!$E$11:$E$16,anoPlantio!R3,REALIZADO!$H$11:$H$16)</f>
        <v>67.25</v>
      </c>
      <c r="S5" s="37">
        <f>SUMIF(REALIZADO!$E$11:$E$16,anoPlantio!S3,REALIZADO!$H$11:$H$16)</f>
        <v>178.09</v>
      </c>
      <c r="T5" s="37">
        <f>SUMIF(REALIZADO!$E$11:$E$16,anoPlantio!T3,REALIZADO!$H$11:$H$16)</f>
        <v>0</v>
      </c>
      <c r="U5" s="37">
        <f>SUMIF(REALIZADO!$E$11:$E$16,anoPlantio!U3,REALIZADO!$H$11:$H$16)</f>
        <v>0</v>
      </c>
      <c r="V5" s="37">
        <f>SUMIF(REALIZADO!$E$11:$E$16,anoPlantio!V3,REALIZADO!$H$11:$H$16)</f>
        <v>5.29</v>
      </c>
      <c r="W5" s="37">
        <f>SUMIF(REALIZADO!$E$11:$E$16,anoPlantio!W3,REALIZADO!$H$11:$H$16)</f>
        <v>0</v>
      </c>
      <c r="X5" s="37">
        <f>SUMIF(REALIZADO!$E$11:$E$16,anoPlantio!X3,REALIZADO!$H$11:$H$16)</f>
        <v>0</v>
      </c>
      <c r="Y5" s="38">
        <f>SUM(R5:X5)</f>
        <v>250.63</v>
      </c>
    </row>
    <row r="6" spans="1:25" ht="15.75" thickTop="1">
      <c r="A6" s="16">
        <v>2004</v>
      </c>
      <c r="B6" s="112">
        <f>SUMIF(REALIZADO!$E$5:$E$120,anoPlantio!A6,REALIZADO!$D$5:$D$120)</f>
        <v>232.32</v>
      </c>
      <c r="C6" s="14">
        <v>34.34</v>
      </c>
      <c r="D6" s="118">
        <v>12</v>
      </c>
      <c r="E6" s="112">
        <f aca="true" t="shared" si="0" ref="E6:E11">ROUND(B6*C6,2)</f>
        <v>7977.87</v>
      </c>
      <c r="F6" s="14">
        <f aca="true" t="shared" si="1" ref="F6:F11">ROUND(D6*E6,2)</f>
        <v>95734.44</v>
      </c>
      <c r="G6" s="118">
        <f>G4-D6</f>
        <v>10</v>
      </c>
      <c r="H6" s="14">
        <f aca="true" t="shared" si="2" ref="H6:H11">ROUND(E6*G6,2)</f>
        <v>79778.7</v>
      </c>
      <c r="I6" s="175">
        <f aca="true" t="shared" si="3" ref="I6:I11">F6+H6</f>
        <v>175513.14</v>
      </c>
      <c r="J6" s="172"/>
      <c r="K6" s="169">
        <v>4</v>
      </c>
      <c r="L6" s="170">
        <v>2006</v>
      </c>
      <c r="M6" s="398" t="s">
        <v>357</v>
      </c>
      <c r="N6" s="399"/>
      <c r="Q6" s="346" t="s">
        <v>382</v>
      </c>
      <c r="R6" s="37">
        <f>SUMIF(REALIZADO!$E$22:$E$25,anoPlantio!R3,REALIZADO!$H$22:$H$25)</f>
        <v>0</v>
      </c>
      <c r="S6" s="37">
        <f>SUMIF(REALIZADO!$E$22:$E$25,anoPlantio!S3,REALIZADO!$H$22:$H$25)</f>
        <v>26.59</v>
      </c>
      <c r="T6" s="37">
        <f>SUMIF(REALIZADO!$E$22:$E$25,anoPlantio!T3,REALIZADO!$H$22:$H$25)</f>
        <v>152.57</v>
      </c>
      <c r="U6" s="37">
        <f>SUMIF(REALIZADO!$E$22:$E$25,anoPlantio!U3,REALIZADO!$H$22:$H$25)</f>
        <v>0</v>
      </c>
      <c r="V6" s="37">
        <f>SUMIF(REALIZADO!$E$22:$E$25,anoPlantio!V3,REALIZADO!$H$22:$H$25)</f>
        <v>0</v>
      </c>
      <c r="W6" s="37">
        <f>SUMIF(REALIZADO!$E$22:$E$25,anoPlantio!W3,REALIZADO!$H$22:$H$25)</f>
        <v>0</v>
      </c>
      <c r="X6" s="37">
        <f>SUMIF(REALIZADO!$E$22:$E$25,anoPlantio!X3,REALIZADO!$H$22:$H$25)</f>
        <v>0</v>
      </c>
      <c r="Y6" s="38">
        <f>SUM(R6:X6)</f>
        <v>179.16</v>
      </c>
    </row>
    <row r="7" spans="1:25" ht="15">
      <c r="A7" s="16">
        <v>2005</v>
      </c>
      <c r="B7" s="112">
        <f>SUMIF(REALIZADO!$E$5:$E$120,anoPlantio!A7,REALIZADO!$D$5:$D$120)</f>
        <v>191.94</v>
      </c>
      <c r="C7" s="14">
        <v>34.34</v>
      </c>
      <c r="D7" s="118">
        <v>11</v>
      </c>
      <c r="E7" s="112">
        <f t="shared" si="0"/>
        <v>6591.22</v>
      </c>
      <c r="F7" s="14">
        <f t="shared" si="1"/>
        <v>72503.42</v>
      </c>
      <c r="G7" s="118">
        <f>G4-D7</f>
        <v>11</v>
      </c>
      <c r="H7" s="14">
        <f t="shared" si="2"/>
        <v>72503.42</v>
      </c>
      <c r="I7" s="175">
        <f t="shared" si="3"/>
        <v>145006.84</v>
      </c>
      <c r="J7" s="172"/>
      <c r="K7" s="198">
        <v>5</v>
      </c>
      <c r="L7" s="199">
        <v>2007</v>
      </c>
      <c r="M7" s="400">
        <v>0</v>
      </c>
      <c r="N7" s="401"/>
      <c r="Q7" s="346" t="s">
        <v>383</v>
      </c>
      <c r="R7" s="37">
        <f>SUMIF(REALIZADO!$E$31:$E$37,anoPlantio!R3,REALIZADO!$H$31:$H$37)</f>
        <v>0</v>
      </c>
      <c r="S7" s="37">
        <f>SUMIF(REALIZADO!$E$31:$E$37,anoPlantio!S3,REALIZADO!$H$31:$H$37)</f>
        <v>0</v>
      </c>
      <c r="T7" s="37">
        <f>SUMIF(REALIZADO!$E$31:$E$37,anoPlantio!T3,REALIZADO!$H$31:$H$37)</f>
        <v>39.37</v>
      </c>
      <c r="U7" s="37">
        <f>SUMIF(REALIZADO!$E$31:$E$37,anoPlantio!U3,REALIZADO!$H$31:$H$37)</f>
        <v>244.36</v>
      </c>
      <c r="V7" s="37">
        <f>SUMIF(REALIZADO!$E$31:$E$37,anoPlantio!V3,REALIZADO!$H$31:$H$37)</f>
        <v>0</v>
      </c>
      <c r="W7" s="37">
        <f>SUMIF(REALIZADO!$E$31:$E$37,anoPlantio!W3,REALIZADO!$H$31:$H$37)</f>
        <v>0</v>
      </c>
      <c r="X7" s="37">
        <f>SUMIF(REALIZADO!$E$31:$E$37,anoPlantio!X3,REALIZADO!$H$31:$H$37)</f>
        <v>0</v>
      </c>
      <c r="Y7" s="38">
        <f>SUM(R7:X7)</f>
        <v>283.73</v>
      </c>
    </row>
    <row r="8" spans="1:25" ht="15.75" thickBot="1">
      <c r="A8" s="16">
        <v>2006</v>
      </c>
      <c r="B8" s="112">
        <f>SUMIF(REALIZADO!$E$5:$E$120,anoPlantio!A8,REALIZADO!$D$5:$D$120)</f>
        <v>244.36</v>
      </c>
      <c r="C8" s="14">
        <v>34.34</v>
      </c>
      <c r="D8" s="118">
        <v>10</v>
      </c>
      <c r="E8" s="112">
        <f t="shared" si="0"/>
        <v>8391.32</v>
      </c>
      <c r="F8" s="14">
        <f t="shared" si="1"/>
        <v>83913.2</v>
      </c>
      <c r="G8" s="118">
        <f>G4-D8</f>
        <v>12</v>
      </c>
      <c r="H8" s="14">
        <f t="shared" si="2"/>
        <v>100695.84</v>
      </c>
      <c r="I8" s="175">
        <f t="shared" si="3"/>
        <v>184609.03999999998</v>
      </c>
      <c r="J8" s="172"/>
      <c r="K8" s="169">
        <v>6</v>
      </c>
      <c r="L8" s="170">
        <v>2008</v>
      </c>
      <c r="M8" s="16">
        <v>1</v>
      </c>
      <c r="N8" s="119"/>
      <c r="Q8" s="414" t="s">
        <v>73</v>
      </c>
      <c r="R8" s="45">
        <f>SUM(R4:R7)</f>
        <v>67.25</v>
      </c>
      <c r="S8" s="45">
        <f aca="true" t="shared" si="4" ref="S8:Y8">SUM(S4:S7)</f>
        <v>232.32000000000002</v>
      </c>
      <c r="T8" s="45">
        <f t="shared" si="4"/>
        <v>191.94</v>
      </c>
      <c r="U8" s="45">
        <f t="shared" si="4"/>
        <v>244.36</v>
      </c>
      <c r="V8" s="45">
        <f t="shared" si="4"/>
        <v>5.29</v>
      </c>
      <c r="W8" s="45">
        <f t="shared" si="4"/>
        <v>0</v>
      </c>
      <c r="X8" s="45">
        <f t="shared" si="4"/>
        <v>0</v>
      </c>
      <c r="Y8" s="45">
        <f t="shared" si="4"/>
        <v>741.16</v>
      </c>
    </row>
    <row r="9" spans="1:25" ht="15.75" thickTop="1">
      <c r="A9" s="16">
        <v>2007</v>
      </c>
      <c r="B9" s="112">
        <f>SUMIF(REALIZADO!$E$5:$E$120,anoPlantio!A9,REALIZADO!$D$5:$D$120)</f>
        <v>5.29</v>
      </c>
      <c r="C9" s="14">
        <v>34.34</v>
      </c>
      <c r="D9" s="118">
        <v>9</v>
      </c>
      <c r="E9" s="112">
        <f t="shared" si="0"/>
        <v>181.66</v>
      </c>
      <c r="F9" s="14">
        <f t="shared" si="1"/>
        <v>1634.94</v>
      </c>
      <c r="G9" s="118">
        <f>G4-D9</f>
        <v>13</v>
      </c>
      <c r="H9" s="14">
        <f t="shared" si="2"/>
        <v>2361.58</v>
      </c>
      <c r="I9" s="175">
        <f t="shared" si="3"/>
        <v>3996.52</v>
      </c>
      <c r="J9" s="172"/>
      <c r="K9" s="396">
        <v>7</v>
      </c>
      <c r="L9" s="397">
        <v>2009</v>
      </c>
      <c r="M9" s="16">
        <v>2</v>
      </c>
      <c r="N9" s="119"/>
      <c r="Q9" s="3"/>
      <c r="R9" s="58"/>
      <c r="S9" s="58"/>
      <c r="T9" s="58"/>
      <c r="U9" s="58"/>
      <c r="V9" s="58"/>
      <c r="W9" s="58"/>
      <c r="X9" s="58"/>
      <c r="Y9" s="58"/>
    </row>
    <row r="10" spans="1:25" ht="15">
      <c r="A10" s="16"/>
      <c r="B10" s="112">
        <f>SUMIF(REALIZADO!$E$5:$E$120,anoPlantio!A10,REALIZADO!$D$5:$D$120)</f>
        <v>0</v>
      </c>
      <c r="C10" s="14">
        <v>34.34</v>
      </c>
      <c r="D10" s="118"/>
      <c r="E10" s="112">
        <f t="shared" si="0"/>
        <v>0</v>
      </c>
      <c r="F10" s="14">
        <f t="shared" si="1"/>
        <v>0</v>
      </c>
      <c r="G10" s="118"/>
      <c r="H10" s="14">
        <f t="shared" si="2"/>
        <v>0</v>
      </c>
      <c r="I10" s="175">
        <f t="shared" si="3"/>
        <v>0</v>
      </c>
      <c r="J10" s="172"/>
      <c r="K10" s="169">
        <v>8</v>
      </c>
      <c r="L10" s="201">
        <v>2010</v>
      </c>
      <c r="M10" s="16">
        <v>3</v>
      </c>
      <c r="N10" s="119"/>
      <c r="Q10" s="3"/>
      <c r="R10" s="110">
        <f>B5-R8</f>
        <v>0</v>
      </c>
      <c r="S10" s="110">
        <f>B6-S8</f>
        <v>0</v>
      </c>
      <c r="T10" s="110">
        <f>B7-T8</f>
        <v>0</v>
      </c>
      <c r="U10" s="110">
        <f>B8-U8</f>
        <v>0</v>
      </c>
      <c r="V10" s="110">
        <f>B9-V8</f>
        <v>0</v>
      </c>
      <c r="W10" s="110">
        <f>B10-W8</f>
        <v>0</v>
      </c>
      <c r="X10" s="110">
        <f>B11-X8</f>
        <v>0</v>
      </c>
      <c r="Y10" s="110">
        <f>Y8-B12</f>
        <v>0</v>
      </c>
    </row>
    <row r="11" spans="1:25" ht="15.75" thickBot="1">
      <c r="A11" s="178"/>
      <c r="B11" s="179">
        <f>SUMIF(REALIZADO!$E$5:$E$120,anoPlantio!A11,REALIZADO!$D$5:$D$120)</f>
        <v>0</v>
      </c>
      <c r="C11" s="180">
        <v>34.34</v>
      </c>
      <c r="D11" s="163"/>
      <c r="E11" s="179">
        <f t="shared" si="0"/>
        <v>0</v>
      </c>
      <c r="F11" s="180">
        <f t="shared" si="1"/>
        <v>0</v>
      </c>
      <c r="G11" s="163"/>
      <c r="H11" s="180">
        <f t="shared" si="2"/>
        <v>0</v>
      </c>
      <c r="I11" s="181">
        <f t="shared" si="3"/>
        <v>0</v>
      </c>
      <c r="J11" s="172"/>
      <c r="K11" s="169">
        <v>9</v>
      </c>
      <c r="L11" s="201">
        <v>2011</v>
      </c>
      <c r="M11" s="16">
        <v>4</v>
      </c>
      <c r="N11" s="119"/>
      <c r="Q11" s="3"/>
      <c r="R11" s="58"/>
      <c r="S11" s="58"/>
      <c r="T11" s="58"/>
      <c r="U11" s="58"/>
      <c r="V11" s="58"/>
      <c r="W11" s="58"/>
      <c r="X11" s="58"/>
      <c r="Y11" s="58"/>
    </row>
    <row r="12" spans="1:25" ht="16.5" thickBot="1" thickTop="1">
      <c r="A12" s="182"/>
      <c r="B12" s="154">
        <f>SUM(B5:B11)</f>
        <v>741.16</v>
      </c>
      <c r="C12" s="98">
        <f>C11</f>
        <v>34.34</v>
      </c>
      <c r="D12" s="183">
        <v>22</v>
      </c>
      <c r="E12" s="154">
        <f>ROUND(B12*C12,2)</f>
        <v>25451.43</v>
      </c>
      <c r="F12" s="98">
        <f>SUM(F5:F11)</f>
        <v>283807.81</v>
      </c>
      <c r="G12" s="182"/>
      <c r="H12" s="98">
        <f>SUM(H5:H11)</f>
        <v>276123.87000000005</v>
      </c>
      <c r="I12" s="184">
        <f>SUM(I5:I11)</f>
        <v>559931.6799999999</v>
      </c>
      <c r="J12" s="172"/>
      <c r="K12" s="169">
        <v>10</v>
      </c>
      <c r="L12" s="201">
        <v>2012</v>
      </c>
      <c r="M12" s="16">
        <v>5</v>
      </c>
      <c r="N12" s="119"/>
      <c r="Q12" s="3"/>
      <c r="R12" s="58"/>
      <c r="S12" s="58"/>
      <c r="T12" s="58"/>
      <c r="U12" s="58"/>
      <c r="V12" s="58"/>
      <c r="W12" s="58"/>
      <c r="X12" s="58"/>
      <c r="Y12" s="58"/>
    </row>
    <row r="13" spans="2:25" ht="15.75" thickTop="1">
      <c r="B13" s="110"/>
      <c r="C13" s="110"/>
      <c r="D13" s="110"/>
      <c r="E13" s="110"/>
      <c r="F13" s="110"/>
      <c r="H13" s="110"/>
      <c r="I13" s="172">
        <f>ROUND(E12*D12,2)-I12</f>
        <v>-0.21999999997206032</v>
      </c>
      <c r="J13" s="172"/>
      <c r="K13" s="169">
        <v>11</v>
      </c>
      <c r="L13" s="201">
        <v>2013</v>
      </c>
      <c r="M13" s="16">
        <v>6</v>
      </c>
      <c r="N13" s="119"/>
      <c r="Q13" s="415"/>
      <c r="R13" s="172"/>
      <c r="S13" s="172"/>
      <c r="T13" s="172"/>
      <c r="U13" s="172"/>
      <c r="V13" s="172"/>
      <c r="W13" s="172"/>
      <c r="X13" s="172"/>
      <c r="Y13" s="172"/>
    </row>
    <row r="14" spans="2:25" ht="15.75" thickBot="1">
      <c r="B14" s="110"/>
      <c r="C14" s="110"/>
      <c r="D14" s="110"/>
      <c r="E14" s="110"/>
      <c r="F14" s="110"/>
      <c r="I14" s="172"/>
      <c r="J14" s="172"/>
      <c r="K14" s="169">
        <v>12</v>
      </c>
      <c r="L14" s="201">
        <v>2014</v>
      </c>
      <c r="M14" s="16">
        <v>7</v>
      </c>
      <c r="N14" s="119"/>
      <c r="Q14" s="3"/>
      <c r="R14" s="58"/>
      <c r="S14" s="58"/>
      <c r="T14" s="58"/>
      <c r="U14" s="58"/>
      <c r="V14" s="416"/>
      <c r="W14" s="58"/>
      <c r="X14" s="58"/>
      <c r="Y14" s="58"/>
    </row>
    <row r="15" spans="3:25" ht="16.5" thickBot="1" thickTop="1">
      <c r="C15" s="110"/>
      <c r="D15" s="110"/>
      <c r="E15" s="110"/>
      <c r="F15" s="110"/>
      <c r="I15" s="172"/>
      <c r="J15" s="172"/>
      <c r="K15" s="171">
        <v>13</v>
      </c>
      <c r="L15" s="202">
        <v>2015</v>
      </c>
      <c r="M15" s="16">
        <v>8</v>
      </c>
      <c r="N15" s="119"/>
      <c r="O15" s="404" t="s">
        <v>385</v>
      </c>
      <c r="Q15" s="3"/>
      <c r="R15" s="58"/>
      <c r="S15" s="58"/>
      <c r="T15" s="58"/>
      <c r="U15" s="58"/>
      <c r="V15" s="416"/>
      <c r="W15" s="58"/>
      <c r="X15" s="58"/>
      <c r="Y15" s="58"/>
    </row>
    <row r="16" spans="3:15" ht="16.5" thickBot="1" thickTop="1">
      <c r="C16" s="110"/>
      <c r="D16" s="110"/>
      <c r="E16" s="110"/>
      <c r="F16" s="110"/>
      <c r="I16" s="172"/>
      <c r="J16" s="172"/>
      <c r="K16" s="172"/>
      <c r="L16" s="172"/>
      <c r="M16" s="16">
        <v>9</v>
      </c>
      <c r="N16" s="119">
        <v>2016</v>
      </c>
      <c r="O16" s="250">
        <v>1</v>
      </c>
    </row>
    <row r="17" spans="1:15" ht="16.5" thickBot="1" thickTop="1">
      <c r="A17" t="s">
        <v>158</v>
      </c>
      <c r="D17" s="8" t="s">
        <v>64</v>
      </c>
      <c r="E17" s="9"/>
      <c r="F17" s="140"/>
      <c r="G17" s="8" t="s">
        <v>65</v>
      </c>
      <c r="H17" s="140"/>
      <c r="I17" s="173"/>
      <c r="J17" s="172"/>
      <c r="K17" s="172"/>
      <c r="L17" s="172"/>
      <c r="M17" s="16">
        <v>10</v>
      </c>
      <c r="N17" s="119">
        <v>2017</v>
      </c>
      <c r="O17" s="250">
        <v>2</v>
      </c>
    </row>
    <row r="18" spans="1:15" ht="15.75" thickTop="1">
      <c r="A18" s="8"/>
      <c r="B18" s="9"/>
      <c r="C18" s="140"/>
      <c r="D18" s="16">
        <v>2015</v>
      </c>
      <c r="E18" s="13"/>
      <c r="F18" s="119" t="s">
        <v>166</v>
      </c>
      <c r="G18" s="16" t="s">
        <v>153</v>
      </c>
      <c r="H18" s="119" t="s">
        <v>165</v>
      </c>
      <c r="I18" s="174" t="s">
        <v>29</v>
      </c>
      <c r="M18" s="16">
        <v>11</v>
      </c>
      <c r="N18" s="119">
        <v>2018</v>
      </c>
      <c r="O18" s="250">
        <v>3</v>
      </c>
    </row>
    <row r="19" spans="1:15" ht="15.75" thickBot="1">
      <c r="A19" s="18" t="s">
        <v>146</v>
      </c>
      <c r="B19" s="19" t="s">
        <v>110</v>
      </c>
      <c r="C19" s="121" t="s">
        <v>163</v>
      </c>
      <c r="D19" s="18" t="s">
        <v>149</v>
      </c>
      <c r="E19" s="19" t="s">
        <v>164</v>
      </c>
      <c r="F19" s="121" t="s">
        <v>152</v>
      </c>
      <c r="G19" s="187">
        <v>22</v>
      </c>
      <c r="H19" s="121" t="s">
        <v>155</v>
      </c>
      <c r="I19" s="177" t="s">
        <v>156</v>
      </c>
      <c r="M19" s="16">
        <v>12</v>
      </c>
      <c r="N19" s="119">
        <v>2019</v>
      </c>
      <c r="O19" s="250">
        <v>4</v>
      </c>
    </row>
    <row r="20" spans="1:15" ht="15.75" thickTop="1">
      <c r="A20" s="148">
        <v>2003</v>
      </c>
      <c r="B20" s="149">
        <f>SUMIF(REALIZADO!$E$5:$E$120,anoPlantio!A20,REALIZADO!$D$5:$D$120)</f>
        <v>67.25</v>
      </c>
      <c r="C20" s="161">
        <v>20.55</v>
      </c>
      <c r="D20" s="133">
        <v>13</v>
      </c>
      <c r="E20" s="149">
        <f>ROUND(B20*C20,2)</f>
        <v>1381.99</v>
      </c>
      <c r="F20" s="161">
        <f>ROUND(D20*E20,2)</f>
        <v>17965.87</v>
      </c>
      <c r="G20" s="133">
        <f>G19-D20</f>
        <v>9</v>
      </c>
      <c r="H20" s="161">
        <f>ROUND(E20*G20,2)</f>
        <v>12437.91</v>
      </c>
      <c r="I20" s="176">
        <f>F20+H20</f>
        <v>30403.78</v>
      </c>
      <c r="M20" s="16">
        <v>13</v>
      </c>
      <c r="N20" s="119">
        <v>2020</v>
      </c>
      <c r="O20" s="250">
        <v>5</v>
      </c>
    </row>
    <row r="21" spans="1:15" ht="15">
      <c r="A21" s="16">
        <v>2004</v>
      </c>
      <c r="B21" s="112">
        <f>SUMIF(REALIZADO!$E$5:$E$120,anoPlantio!A21,REALIZADO!$D$5:$D$120)</f>
        <v>232.32</v>
      </c>
      <c r="C21" s="14">
        <v>20.55</v>
      </c>
      <c r="D21" s="118">
        <v>12</v>
      </c>
      <c r="E21" s="112">
        <f aca="true" t="shared" si="5" ref="E21:E26">ROUND(B21*C21,2)</f>
        <v>4774.18</v>
      </c>
      <c r="F21" s="14">
        <f aca="true" t="shared" si="6" ref="F21:F26">ROUND(D21*E21,2)</f>
        <v>57290.16</v>
      </c>
      <c r="G21" s="118">
        <f>G19-D21</f>
        <v>10</v>
      </c>
      <c r="H21" s="14">
        <f aca="true" t="shared" si="7" ref="H21:H26">ROUND(E21*G21,2)</f>
        <v>47741.8</v>
      </c>
      <c r="I21" s="175">
        <f aca="true" t="shared" si="8" ref="I21:I26">F21+H21</f>
        <v>105031.96</v>
      </c>
      <c r="M21" s="16">
        <v>14</v>
      </c>
      <c r="N21" s="119">
        <v>2021</v>
      </c>
      <c r="O21" s="250">
        <v>6</v>
      </c>
    </row>
    <row r="22" spans="1:15" ht="15">
      <c r="A22" s="16">
        <v>2005</v>
      </c>
      <c r="B22" s="112">
        <f>SUMIF(REALIZADO!$E$5:$E$120,anoPlantio!A22,REALIZADO!$D$5:$D$120)</f>
        <v>191.94</v>
      </c>
      <c r="C22" s="14">
        <v>20.55</v>
      </c>
      <c r="D22" s="118">
        <v>11</v>
      </c>
      <c r="E22" s="112">
        <f t="shared" si="5"/>
        <v>3944.37</v>
      </c>
      <c r="F22" s="14">
        <f t="shared" si="6"/>
        <v>43388.07</v>
      </c>
      <c r="G22" s="118">
        <f>G19-D22</f>
        <v>11</v>
      </c>
      <c r="H22" s="14">
        <f t="shared" si="7"/>
        <v>43388.07</v>
      </c>
      <c r="I22" s="175">
        <f t="shared" si="8"/>
        <v>86776.14</v>
      </c>
      <c r="M22" s="16">
        <v>15</v>
      </c>
      <c r="N22" s="119">
        <v>2022</v>
      </c>
      <c r="O22" s="250">
        <v>7</v>
      </c>
    </row>
    <row r="23" spans="1:15" ht="15">
      <c r="A23" s="16">
        <v>2006</v>
      </c>
      <c r="B23" s="112">
        <f>SUMIF(REALIZADO!$E$5:$E$120,anoPlantio!A23,REALIZADO!$D$5:$D$120)</f>
        <v>244.36</v>
      </c>
      <c r="C23" s="14">
        <v>20.55</v>
      </c>
      <c r="D23" s="118">
        <v>10</v>
      </c>
      <c r="E23" s="112">
        <f t="shared" si="5"/>
        <v>5021.6</v>
      </c>
      <c r="F23" s="14">
        <f t="shared" si="6"/>
        <v>50216</v>
      </c>
      <c r="G23" s="118">
        <f>G19-D23</f>
        <v>12</v>
      </c>
      <c r="H23" s="14">
        <f t="shared" si="7"/>
        <v>60259.2</v>
      </c>
      <c r="I23" s="175">
        <f t="shared" si="8"/>
        <v>110475.2</v>
      </c>
      <c r="M23" s="16">
        <v>16</v>
      </c>
      <c r="N23" s="119">
        <v>2023</v>
      </c>
      <c r="O23" s="250">
        <v>8</v>
      </c>
    </row>
    <row r="24" spans="1:15" ht="15">
      <c r="A24" s="16">
        <v>2007</v>
      </c>
      <c r="B24" s="112">
        <f>SUMIF(REALIZADO!$E$5:$E$120,anoPlantio!A24,REALIZADO!$D$5:$D$120)</f>
        <v>5.29</v>
      </c>
      <c r="C24" s="14">
        <v>20.55</v>
      </c>
      <c r="D24" s="118">
        <v>9</v>
      </c>
      <c r="E24" s="112">
        <f t="shared" si="5"/>
        <v>108.71</v>
      </c>
      <c r="F24" s="14">
        <f t="shared" si="6"/>
        <v>978.39</v>
      </c>
      <c r="G24" s="118">
        <f>G19-D24</f>
        <v>13</v>
      </c>
      <c r="H24" s="14">
        <f t="shared" si="7"/>
        <v>1413.23</v>
      </c>
      <c r="I24" s="175">
        <f t="shared" si="8"/>
        <v>2391.62</v>
      </c>
      <c r="M24" s="16">
        <v>17</v>
      </c>
      <c r="N24" s="119">
        <v>2024</v>
      </c>
      <c r="O24" s="250">
        <v>9</v>
      </c>
    </row>
    <row r="25" spans="1:15" ht="15">
      <c r="A25" s="16"/>
      <c r="B25" s="112">
        <f>SUMIF(REALIZADO!$E$5:$E$120,anoPlantio!A25,REALIZADO!$D$5:$D$120)</f>
        <v>0</v>
      </c>
      <c r="C25" s="14">
        <v>20.55</v>
      </c>
      <c r="D25" s="118"/>
      <c r="E25" s="112">
        <f t="shared" si="5"/>
        <v>0</v>
      </c>
      <c r="F25" s="14">
        <f t="shared" si="6"/>
        <v>0</v>
      </c>
      <c r="G25" s="118"/>
      <c r="H25" s="14">
        <f t="shared" si="7"/>
        <v>0</v>
      </c>
      <c r="I25" s="175">
        <f t="shared" si="8"/>
        <v>0</v>
      </c>
      <c r="M25" s="16">
        <v>18</v>
      </c>
      <c r="N25" s="119">
        <v>2025</v>
      </c>
      <c r="O25" s="250">
        <v>10</v>
      </c>
    </row>
    <row r="26" spans="1:15" ht="15.75" thickBot="1">
      <c r="A26" s="178"/>
      <c r="B26" s="179">
        <f>SUMIF(REALIZADO!$E$5:$E$120,anoPlantio!A26,REALIZADO!$D$5:$D$120)</f>
        <v>0</v>
      </c>
      <c r="C26" s="14">
        <v>20.55</v>
      </c>
      <c r="D26" s="163"/>
      <c r="E26" s="179">
        <f t="shared" si="5"/>
        <v>0</v>
      </c>
      <c r="F26" s="180">
        <f t="shared" si="6"/>
        <v>0</v>
      </c>
      <c r="G26" s="163"/>
      <c r="H26" s="180">
        <f t="shared" si="7"/>
        <v>0</v>
      </c>
      <c r="I26" s="181">
        <f t="shared" si="8"/>
        <v>0</v>
      </c>
      <c r="M26" s="16">
        <v>19</v>
      </c>
      <c r="N26" s="119">
        <v>2026</v>
      </c>
      <c r="O26" s="250">
        <v>11</v>
      </c>
    </row>
    <row r="27" spans="1:15" ht="16.5" thickBot="1" thickTop="1">
      <c r="A27" s="182"/>
      <c r="B27" s="154">
        <f>SUM(B20:B26)</f>
        <v>741.16</v>
      </c>
      <c r="C27" s="98">
        <f>C26</f>
        <v>20.55</v>
      </c>
      <c r="D27" s="183">
        <v>22</v>
      </c>
      <c r="E27" s="154">
        <f>ROUND(B27*C27,2)</f>
        <v>15230.84</v>
      </c>
      <c r="F27" s="98">
        <f>SUM(F20:F26)</f>
        <v>169838.49000000002</v>
      </c>
      <c r="G27" s="182"/>
      <c r="H27" s="98">
        <f>SUM(H20:H26)</f>
        <v>165240.21</v>
      </c>
      <c r="I27" s="184">
        <f>SUM(I20:I26)</f>
        <v>335078.7</v>
      </c>
      <c r="M27" s="16">
        <v>20</v>
      </c>
      <c r="N27" s="119">
        <v>2027</v>
      </c>
      <c r="O27" s="250">
        <v>12</v>
      </c>
    </row>
    <row r="28" spans="2:15" ht="15.75" thickTop="1">
      <c r="B28" s="110"/>
      <c r="C28" s="110"/>
      <c r="D28" s="110"/>
      <c r="E28" s="110"/>
      <c r="F28" s="110"/>
      <c r="H28" s="110"/>
      <c r="I28" s="172">
        <f>ROUND(E27*D27,2)-I27</f>
        <v>-0.22000000003026798</v>
      </c>
      <c r="M28" s="16">
        <v>21</v>
      </c>
      <c r="N28" s="119">
        <v>2028</v>
      </c>
      <c r="O28" s="250">
        <v>13</v>
      </c>
    </row>
    <row r="29" spans="13:15" ht="15.75" thickBot="1">
      <c r="M29" s="18">
        <v>22</v>
      </c>
      <c r="N29" s="121">
        <v>2029</v>
      </c>
      <c r="O29" s="251">
        <v>14</v>
      </c>
    </row>
    <row r="30" spans="1:9" ht="16.5" thickBot="1" thickTop="1">
      <c r="A30" t="s">
        <v>291</v>
      </c>
      <c r="D30" s="8" t="s">
        <v>64</v>
      </c>
      <c r="E30" s="9"/>
      <c r="F30" s="140"/>
      <c r="G30" s="8" t="s">
        <v>65</v>
      </c>
      <c r="H30" s="140"/>
      <c r="I30" s="173"/>
    </row>
    <row r="31" spans="1:9" ht="15.75" thickTop="1">
      <c r="A31" s="8"/>
      <c r="B31" s="9"/>
      <c r="C31" s="140"/>
      <c r="D31" s="16">
        <v>2015</v>
      </c>
      <c r="E31" s="13"/>
      <c r="F31" s="119" t="s">
        <v>292</v>
      </c>
      <c r="G31" s="16" t="s">
        <v>153</v>
      </c>
      <c r="H31" s="119" t="s">
        <v>292</v>
      </c>
      <c r="I31" s="174" t="s">
        <v>29</v>
      </c>
    </row>
    <row r="32" spans="1:9" ht="15.75" thickBot="1">
      <c r="A32" s="18" t="s">
        <v>146</v>
      </c>
      <c r="B32" s="19" t="s">
        <v>110</v>
      </c>
      <c r="C32" s="121" t="s">
        <v>163</v>
      </c>
      <c r="D32" s="18" t="s">
        <v>149</v>
      </c>
      <c r="E32" s="19" t="s">
        <v>293</v>
      </c>
      <c r="F32" s="121" t="s">
        <v>152</v>
      </c>
      <c r="G32" s="187">
        <v>22</v>
      </c>
      <c r="H32" s="121" t="s">
        <v>155</v>
      </c>
      <c r="I32" s="177" t="s">
        <v>156</v>
      </c>
    </row>
    <row r="33" spans="1:9" ht="15.75" thickTop="1">
      <c r="A33" s="148">
        <v>2003</v>
      </c>
      <c r="B33" s="149">
        <f>SUMIF(REALIZADO!$E$5:$E$120,anoPlantio!A33,REALIZADO!$D$5:$D$120)</f>
        <v>67.25</v>
      </c>
      <c r="C33" s="161">
        <v>41.29</v>
      </c>
      <c r="D33" s="133">
        <v>13</v>
      </c>
      <c r="E33" s="149">
        <f>ROUND(B33*C33,2)</f>
        <v>2776.75</v>
      </c>
      <c r="F33" s="161">
        <f>ROUND(D33*E33,2)</f>
        <v>36097.75</v>
      </c>
      <c r="G33" s="133">
        <f>G32-D33</f>
        <v>9</v>
      </c>
      <c r="H33" s="161">
        <f>ROUND(E33*G33,2)</f>
        <v>24990.75</v>
      </c>
      <c r="I33" s="176">
        <f>F33+H33</f>
        <v>61088.5</v>
      </c>
    </row>
    <row r="34" spans="1:9" ht="15">
      <c r="A34" s="16">
        <v>2004</v>
      </c>
      <c r="B34" s="112">
        <f>SUMIF(REALIZADO!$E$5:$E$120,anoPlantio!A34,REALIZADO!$D$5:$D$120)</f>
        <v>232.32</v>
      </c>
      <c r="C34" s="14">
        <v>41.29</v>
      </c>
      <c r="D34" s="118">
        <v>12</v>
      </c>
      <c r="E34" s="112">
        <f aca="true" t="shared" si="9" ref="E34:E39">ROUND(B34*C34,2)</f>
        <v>9592.49</v>
      </c>
      <c r="F34" s="14">
        <f aca="true" t="shared" si="10" ref="F34:F39">ROUND(D34*E34,2)</f>
        <v>115109.88</v>
      </c>
      <c r="G34" s="118">
        <f>G32-D34</f>
        <v>10</v>
      </c>
      <c r="H34" s="14">
        <f aca="true" t="shared" si="11" ref="H34:H39">ROUND(E34*G34,2)</f>
        <v>95924.9</v>
      </c>
      <c r="I34" s="175">
        <f aca="true" t="shared" si="12" ref="I34:I39">F34+H34</f>
        <v>211034.78</v>
      </c>
    </row>
    <row r="35" spans="1:9" ht="15">
      <c r="A35" s="16">
        <v>2005</v>
      </c>
      <c r="B35" s="112">
        <f>SUMIF(REALIZADO!$E$5:$E$120,anoPlantio!A35,REALIZADO!$D$5:$D$120)</f>
        <v>191.94</v>
      </c>
      <c r="C35" s="14">
        <v>41.29</v>
      </c>
      <c r="D35" s="118">
        <v>11</v>
      </c>
      <c r="E35" s="112">
        <f t="shared" si="9"/>
        <v>7925.2</v>
      </c>
      <c r="F35" s="14">
        <f t="shared" si="10"/>
        <v>87177.2</v>
      </c>
      <c r="G35" s="118">
        <f>G32-D35</f>
        <v>11</v>
      </c>
      <c r="H35" s="14">
        <f t="shared" si="11"/>
        <v>87177.2</v>
      </c>
      <c r="I35" s="175">
        <f t="shared" si="12"/>
        <v>174354.4</v>
      </c>
    </row>
    <row r="36" spans="1:9" ht="15">
      <c r="A36" s="16">
        <v>2006</v>
      </c>
      <c r="B36" s="112">
        <f>SUMIF(REALIZADO!$E$5:$E$120,anoPlantio!A36,REALIZADO!$D$5:$D$120)</f>
        <v>244.36</v>
      </c>
      <c r="C36" s="14">
        <v>41.29</v>
      </c>
      <c r="D36" s="118">
        <v>10</v>
      </c>
      <c r="E36" s="112">
        <f t="shared" si="9"/>
        <v>10089.62</v>
      </c>
      <c r="F36" s="14">
        <f t="shared" si="10"/>
        <v>100896.2</v>
      </c>
      <c r="G36" s="118">
        <f>G32-D36</f>
        <v>12</v>
      </c>
      <c r="H36" s="14">
        <f t="shared" si="11"/>
        <v>121075.44</v>
      </c>
      <c r="I36" s="175">
        <f t="shared" si="12"/>
        <v>221971.64</v>
      </c>
    </row>
    <row r="37" spans="1:9" ht="15">
      <c r="A37" s="16">
        <v>2007</v>
      </c>
      <c r="B37" s="112">
        <f>SUMIF(REALIZADO!$E$5:$E$120,anoPlantio!A37,REALIZADO!$D$5:$D$120)</f>
        <v>5.29</v>
      </c>
      <c r="C37" s="14">
        <v>41.29</v>
      </c>
      <c r="D37" s="118">
        <v>9</v>
      </c>
      <c r="E37" s="112">
        <f t="shared" si="9"/>
        <v>218.42</v>
      </c>
      <c r="F37" s="14">
        <f t="shared" si="10"/>
        <v>1965.78</v>
      </c>
      <c r="G37" s="118">
        <f>G32-D37</f>
        <v>13</v>
      </c>
      <c r="H37" s="14">
        <f t="shared" si="11"/>
        <v>2839.46</v>
      </c>
      <c r="I37" s="175">
        <f t="shared" si="12"/>
        <v>4805.24</v>
      </c>
    </row>
    <row r="38" spans="1:9" ht="15">
      <c r="A38" s="16"/>
      <c r="B38" s="112">
        <f>SUMIF(REALIZADO!$E$5:$E$120,anoPlantio!A38,REALIZADO!$D$5:$D$120)</f>
        <v>0</v>
      </c>
      <c r="C38" s="14">
        <v>41.29</v>
      </c>
      <c r="D38" s="118"/>
      <c r="E38" s="112">
        <f t="shared" si="9"/>
        <v>0</v>
      </c>
      <c r="F38" s="14">
        <f t="shared" si="10"/>
        <v>0</v>
      </c>
      <c r="G38" s="118"/>
      <c r="H38" s="14">
        <f t="shared" si="11"/>
        <v>0</v>
      </c>
      <c r="I38" s="175">
        <f t="shared" si="12"/>
        <v>0</v>
      </c>
    </row>
    <row r="39" spans="1:9" ht="15.75" thickBot="1">
      <c r="A39" s="178"/>
      <c r="B39" s="179">
        <f>SUMIF(REALIZADO!$E$5:$E$120,anoPlantio!A39,REALIZADO!$D$5:$D$120)</f>
        <v>0</v>
      </c>
      <c r="C39" s="14">
        <v>41.29</v>
      </c>
      <c r="D39" s="163"/>
      <c r="E39" s="179">
        <f t="shared" si="9"/>
        <v>0</v>
      </c>
      <c r="F39" s="180">
        <f t="shared" si="10"/>
        <v>0</v>
      </c>
      <c r="G39" s="163"/>
      <c r="H39" s="180">
        <f t="shared" si="11"/>
        <v>0</v>
      </c>
      <c r="I39" s="181">
        <f t="shared" si="12"/>
        <v>0</v>
      </c>
    </row>
    <row r="40" spans="1:9" ht="16.5" thickBot="1" thickTop="1">
      <c r="A40" s="182"/>
      <c r="B40" s="154">
        <f>SUM(B33:B39)</f>
        <v>741.16</v>
      </c>
      <c r="C40" s="98">
        <f>C39</f>
        <v>41.29</v>
      </c>
      <c r="D40" s="183">
        <v>22</v>
      </c>
      <c r="E40" s="154">
        <f>ROUND(B40*C40,2)</f>
        <v>30602.5</v>
      </c>
      <c r="F40" s="98">
        <f>SUM(F33:F39)</f>
        <v>341246.81000000006</v>
      </c>
      <c r="G40" s="182"/>
      <c r="H40" s="98">
        <f>SUM(H33:H39)</f>
        <v>332007.75</v>
      </c>
      <c r="I40" s="184">
        <f>SUM(I33:I39)</f>
        <v>673254.56</v>
      </c>
    </row>
    <row r="41" spans="2:9" ht="16.5" thickBot="1" thickTop="1">
      <c r="B41" s="110"/>
      <c r="C41" s="110"/>
      <c r="D41" s="110"/>
      <c r="E41" s="110"/>
      <c r="F41" s="110"/>
      <c r="H41" s="110"/>
      <c r="I41" s="172">
        <f>ROUND(E40*D40,2)-I40</f>
        <v>0.43999999994412065</v>
      </c>
    </row>
    <row r="42" spans="27:29" ht="30.75" thickBot="1">
      <c r="AA42" s="406" t="s">
        <v>388</v>
      </c>
      <c r="AB42" s="407" t="s">
        <v>389</v>
      </c>
      <c r="AC42" s="407" t="s">
        <v>390</v>
      </c>
    </row>
    <row r="43" spans="27:29" ht="15.75" thickBot="1">
      <c r="AA43" s="405" t="s">
        <v>380</v>
      </c>
      <c r="AB43" s="408">
        <v>60.6</v>
      </c>
      <c r="AC43" s="408">
        <v>27.64</v>
      </c>
    </row>
    <row r="44" spans="27:29" ht="15.75" thickBot="1">
      <c r="AA44" s="405" t="s">
        <v>381</v>
      </c>
      <c r="AB44" s="408">
        <v>458.3</v>
      </c>
      <c r="AC44" s="408">
        <v>250.63</v>
      </c>
    </row>
    <row r="45" spans="27:29" ht="15.75" thickBot="1">
      <c r="AA45" s="405" t="s">
        <v>382</v>
      </c>
      <c r="AB45" s="408">
        <v>345.5</v>
      </c>
      <c r="AC45" s="408">
        <v>179.16</v>
      </c>
    </row>
    <row r="46" spans="27:29" ht="15.75" thickBot="1">
      <c r="AA46" s="405" t="s">
        <v>383</v>
      </c>
      <c r="AB46" s="408">
        <v>602.6</v>
      </c>
      <c r="AC46" s="408">
        <v>283.73</v>
      </c>
    </row>
    <row r="47" spans="27:29" ht="15.75" thickBot="1">
      <c r="AA47" s="405" t="s">
        <v>29</v>
      </c>
      <c r="AB47" s="408">
        <f>SUM(AB43:AB46)</f>
        <v>1467</v>
      </c>
      <c r="AC47" s="408">
        <f>SUM(AC43:AC46)</f>
        <v>741.16</v>
      </c>
    </row>
  </sheetData>
  <sheetProtection/>
  <mergeCells count="1">
    <mergeCell ref="R2:Y2"/>
  </mergeCells>
  <printOptions/>
  <pageMargins left="0.511811024" right="0.511811024" top="0.787401575" bottom="0.787401575" header="0.31496062" footer="0.31496062"/>
  <pageSetup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52"/>
  <sheetViews>
    <sheetView zoomScalePageLayoutView="0" workbookViewId="0" topLeftCell="A100">
      <selection activeCell="G121" sqref="G121"/>
    </sheetView>
  </sheetViews>
  <sheetFormatPr defaultColWidth="9.140625" defaultRowHeight="15"/>
  <cols>
    <col min="1" max="1" width="12.28125" style="0" customWidth="1"/>
    <col min="2" max="2" width="16.28125" style="0" customWidth="1"/>
    <col min="3" max="3" width="12.00390625" style="0" customWidth="1"/>
    <col min="4" max="4" width="11.28125" style="0" bestFit="1" customWidth="1"/>
    <col min="5" max="5" width="13.421875" style="0" bestFit="1" customWidth="1"/>
    <col min="6" max="6" width="13.7109375" style="0" customWidth="1"/>
    <col min="7" max="8" width="13.421875" style="0" bestFit="1" customWidth="1"/>
    <col min="9" max="9" width="12.28125" style="0" bestFit="1" customWidth="1"/>
    <col min="10" max="10" width="9.28125" style="0" customWidth="1"/>
    <col min="11" max="11" width="12.28125" style="0" bestFit="1" customWidth="1"/>
    <col min="12" max="12" width="10.7109375" style="0" bestFit="1" customWidth="1"/>
    <col min="13" max="13" width="9.57421875" style="0" bestFit="1" customWidth="1"/>
    <col min="14" max="14" width="12.28125" style="0" customWidth="1"/>
    <col min="15" max="15" width="13.00390625" style="0" customWidth="1"/>
    <col min="16" max="16" width="5.7109375" style="0" customWidth="1"/>
    <col min="18" max="18" width="7.28125" style="0" customWidth="1"/>
    <col min="19" max="19" width="8.57421875" style="0" customWidth="1"/>
    <col min="20" max="20" width="12.28125" style="0" customWidth="1"/>
    <col min="22" max="22" width="13.421875" style="0" bestFit="1" customWidth="1"/>
    <col min="23" max="23" width="12.28125" style="0" bestFit="1" customWidth="1"/>
    <col min="24" max="24" width="12.8515625" style="0" bestFit="1" customWidth="1"/>
    <col min="25" max="25" width="13.421875" style="0" bestFit="1" customWidth="1"/>
    <col min="27" max="28" width="12.28125" style="0" bestFit="1" customWidth="1"/>
  </cols>
  <sheetData>
    <row r="1" ht="15">
      <c r="A1" t="s">
        <v>354</v>
      </c>
    </row>
    <row r="2" ht="15.75" thickBot="1"/>
    <row r="3" spans="1:26" ht="15.75" thickTop="1">
      <c r="A3" s="8" t="s">
        <v>173</v>
      </c>
      <c r="B3" s="108">
        <v>530</v>
      </c>
      <c r="C3" s="109"/>
      <c r="D3" s="110"/>
      <c r="E3" s="110"/>
      <c r="F3" s="110"/>
      <c r="G3" s="110"/>
      <c r="T3" s="8"/>
      <c r="U3" s="9"/>
      <c r="V3" s="9"/>
      <c r="W3" s="10" t="s">
        <v>174</v>
      </c>
      <c r="X3" s="9"/>
      <c r="Y3" s="9"/>
      <c r="Z3" s="11" t="s">
        <v>175</v>
      </c>
    </row>
    <row r="4" spans="1:27" ht="15.75" thickBot="1">
      <c r="A4" s="16" t="s">
        <v>176</v>
      </c>
      <c r="B4" s="112">
        <v>210</v>
      </c>
      <c r="C4" s="14"/>
      <c r="D4" s="110"/>
      <c r="E4" s="110"/>
      <c r="F4" s="110"/>
      <c r="G4" s="203">
        <v>530</v>
      </c>
      <c r="H4" s="203">
        <v>100</v>
      </c>
      <c r="I4" s="203">
        <f>ROUND(G4*H4,2)</f>
        <v>53000</v>
      </c>
      <c r="J4" s="203">
        <v>12</v>
      </c>
      <c r="K4" s="203">
        <f>ROUND(I4*J4,2)</f>
        <v>636000</v>
      </c>
      <c r="T4" s="16"/>
      <c r="U4" s="111" t="s">
        <v>177</v>
      </c>
      <c r="V4" s="111" t="s">
        <v>178</v>
      </c>
      <c r="W4" s="112">
        <v>20</v>
      </c>
      <c r="X4" s="113" t="s">
        <v>179</v>
      </c>
      <c r="Y4" s="112"/>
      <c r="Z4" s="204" t="s">
        <v>180</v>
      </c>
      <c r="AA4" s="110"/>
    </row>
    <row r="5" spans="1:27" ht="16.5" thickBot="1" thickTop="1">
      <c r="A5" s="16" t="s">
        <v>181</v>
      </c>
      <c r="B5" s="112">
        <f>ROUND(B3*B4,2)</f>
        <v>111300</v>
      </c>
      <c r="C5" s="14"/>
      <c r="D5" s="183">
        <v>12</v>
      </c>
      <c r="E5" s="98">
        <f>B5*D5</f>
        <v>1335600</v>
      </c>
      <c r="F5" s="110"/>
      <c r="G5" s="203">
        <v>530</v>
      </c>
      <c r="H5" s="203">
        <v>210</v>
      </c>
      <c r="I5" s="203">
        <f>ROUND(G5*H5,2)</f>
        <v>111300</v>
      </c>
      <c r="J5" s="203">
        <v>12</v>
      </c>
      <c r="K5" s="203">
        <f>ROUND(I5*J5,2)</f>
        <v>1335600</v>
      </c>
      <c r="T5" s="16" t="s">
        <v>182</v>
      </c>
      <c r="U5" s="13">
        <v>39.34</v>
      </c>
      <c r="V5" s="112">
        <f>ROUND(V8*U5%,2)</f>
        <v>10449175.36</v>
      </c>
      <c r="W5" s="112"/>
      <c r="X5" s="112">
        <f>W6</f>
        <v>3222404.56</v>
      </c>
      <c r="Y5" s="112">
        <f>V5+X5</f>
        <v>13671579.92</v>
      </c>
      <c r="Z5" s="14">
        <f>ROUND(Y5/Y7%,2)</f>
        <v>51.47</v>
      </c>
      <c r="AA5" s="110"/>
    </row>
    <row r="6" spans="1:27" ht="16.5" thickBot="1" thickTop="1">
      <c r="A6" s="16" t="s">
        <v>183</v>
      </c>
      <c r="B6" s="112">
        <v>1272.6</v>
      </c>
      <c r="C6" s="14"/>
      <c r="D6" s="110"/>
      <c r="E6" s="110"/>
      <c r="F6" s="110"/>
      <c r="G6" s="110"/>
      <c r="T6" s="16" t="s">
        <v>184</v>
      </c>
      <c r="U6" s="13">
        <v>60.66</v>
      </c>
      <c r="V6" s="112">
        <f>ROUND(V8*U6%,2)</f>
        <v>16112022.8</v>
      </c>
      <c r="W6" s="112">
        <f>ROUND(V6*W4%,2)</f>
        <v>3222404.56</v>
      </c>
      <c r="X6" s="112">
        <f>W6*-1</f>
        <v>-3222404.56</v>
      </c>
      <c r="Y6" s="112">
        <f>V6+X6</f>
        <v>12889618.24</v>
      </c>
      <c r="Z6" s="14">
        <f>ROUND(Y6/Y7%,2)</f>
        <v>48.53</v>
      </c>
      <c r="AA6" s="110"/>
    </row>
    <row r="7" spans="1:27" ht="16.5" thickBot="1" thickTop="1">
      <c r="A7" s="18" t="s">
        <v>185</v>
      </c>
      <c r="B7" s="205">
        <f>ROUND(B5/B6,2)</f>
        <v>87.46</v>
      </c>
      <c r="C7" s="206" t="s">
        <v>186</v>
      </c>
      <c r="D7" s="110"/>
      <c r="E7" s="110"/>
      <c r="F7" s="110"/>
      <c r="G7" s="110"/>
      <c r="K7" s="183">
        <v>1272.6</v>
      </c>
      <c r="L7" s="154">
        <f>ROUND(B7*K7,2)</f>
        <v>111301.6</v>
      </c>
      <c r="M7" s="154">
        <v>12</v>
      </c>
      <c r="N7" s="98">
        <f>ROUND(L7*M7,2)</f>
        <v>1335619.2</v>
      </c>
      <c r="T7" s="16"/>
      <c r="U7" s="13"/>
      <c r="V7" s="112">
        <f>SUM(V5:V6)</f>
        <v>26561198.16</v>
      </c>
      <c r="W7" s="112">
        <f>SUM(W4:W6)</f>
        <v>3222424.56</v>
      </c>
      <c r="X7" s="112"/>
      <c r="Y7" s="112">
        <f>SUM(Y5:Y6)</f>
        <v>26561198.16</v>
      </c>
      <c r="Z7" s="14">
        <f>SUM(Z5:Z6)</f>
        <v>100</v>
      </c>
      <c r="AA7" s="110"/>
    </row>
    <row r="8" spans="2:27" ht="16.5" thickBot="1" thickTop="1">
      <c r="B8" s="110"/>
      <c r="C8" s="110"/>
      <c r="D8" s="110"/>
      <c r="E8" s="110"/>
      <c r="F8" s="115"/>
      <c r="G8" s="108" t="s">
        <v>187</v>
      </c>
      <c r="H8" s="9" t="s">
        <v>188</v>
      </c>
      <c r="I8" s="140" t="s">
        <v>189</v>
      </c>
      <c r="K8" s="110"/>
      <c r="L8" s="110"/>
      <c r="M8" s="110"/>
      <c r="N8" s="110"/>
      <c r="T8" s="17" t="s">
        <v>190</v>
      </c>
      <c r="U8" s="13"/>
      <c r="V8" s="112">
        <v>26561198.16</v>
      </c>
      <c r="W8" s="112"/>
      <c r="X8" s="112"/>
      <c r="Y8" s="112"/>
      <c r="Z8" s="14"/>
      <c r="AA8" s="110"/>
    </row>
    <row r="9" spans="1:27" ht="16.5" thickBot="1" thickTop="1">
      <c r="A9" s="143" t="s">
        <v>191</v>
      </c>
      <c r="B9" s="108">
        <v>2849.25</v>
      </c>
      <c r="C9" s="108"/>
      <c r="D9" s="108"/>
      <c r="E9" s="131"/>
      <c r="F9" s="128">
        <v>12</v>
      </c>
      <c r="G9" s="114">
        <f>ROUND(B9*F9,2)</f>
        <v>34191</v>
      </c>
      <c r="H9" s="19">
        <v>23</v>
      </c>
      <c r="I9" s="20">
        <f>ROUND(G9*H9,2)</f>
        <v>786393</v>
      </c>
      <c r="K9" s="110"/>
      <c r="L9" s="110"/>
      <c r="M9" s="110"/>
      <c r="N9" s="110"/>
      <c r="T9" s="18"/>
      <c r="U9" s="19"/>
      <c r="V9" s="114"/>
      <c r="W9" s="114"/>
      <c r="X9" s="114"/>
      <c r="Y9" s="114"/>
      <c r="Z9" s="20"/>
      <c r="AA9" s="110"/>
    </row>
    <row r="10" spans="1:14" ht="15.75" thickTop="1">
      <c r="A10" s="16" t="s">
        <v>192</v>
      </c>
      <c r="B10" s="112">
        <v>1272.6</v>
      </c>
      <c r="C10" s="13"/>
      <c r="D10" s="13"/>
      <c r="E10" s="119"/>
      <c r="K10" s="110"/>
      <c r="L10" s="110"/>
      <c r="M10" s="110"/>
      <c r="N10" s="110"/>
    </row>
    <row r="11" spans="1:14" ht="15.75" thickBot="1">
      <c r="A11" s="16" t="s">
        <v>193</v>
      </c>
      <c r="B11" s="112">
        <f>ROUND(B9/B10,2)</f>
        <v>2.24</v>
      </c>
      <c r="C11" s="13"/>
      <c r="D11" s="13"/>
      <c r="E11" s="119"/>
      <c r="K11" s="110"/>
      <c r="L11" s="110"/>
      <c r="M11" s="110"/>
      <c r="N11" s="110"/>
    </row>
    <row r="12" spans="1:28" ht="16.5" thickBot="1" thickTop="1">
      <c r="A12" s="16"/>
      <c r="B12" s="112">
        <v>12</v>
      </c>
      <c r="C12" s="207" t="s">
        <v>194</v>
      </c>
      <c r="D12" s="13"/>
      <c r="E12" s="119" t="s">
        <v>195</v>
      </c>
      <c r="K12" s="110"/>
      <c r="L12" s="110"/>
      <c r="M12" s="110"/>
      <c r="N12" s="110"/>
      <c r="T12" s="8"/>
      <c r="U12" s="9"/>
      <c r="V12" s="9"/>
      <c r="W12" s="10"/>
      <c r="X12" s="9"/>
      <c r="Y12" s="9"/>
      <c r="Z12" s="11"/>
      <c r="AA12">
        <v>20</v>
      </c>
      <c r="AB12" s="208" t="s">
        <v>196</v>
      </c>
    </row>
    <row r="13" spans="1:26" ht="16.5" thickBot="1" thickTop="1">
      <c r="A13" s="18" t="s">
        <v>197</v>
      </c>
      <c r="B13" s="209">
        <f>ROUND(B11*B12,2)</f>
        <v>26.88</v>
      </c>
      <c r="C13" s="209">
        <f>ROUND(E13/D13,2)</f>
        <v>23</v>
      </c>
      <c r="D13" s="19">
        <v>12</v>
      </c>
      <c r="E13" s="121">
        <v>276</v>
      </c>
      <c r="K13" s="183">
        <v>1272.6</v>
      </c>
      <c r="L13" s="154">
        <f>ROUND(B13*K13,2)</f>
        <v>34207.49</v>
      </c>
      <c r="M13" s="154">
        <v>23</v>
      </c>
      <c r="N13" s="98">
        <f>ROUND(L13*M13,2)</f>
        <v>786772.27</v>
      </c>
      <c r="T13" s="16"/>
      <c r="U13" s="111" t="s">
        <v>177</v>
      </c>
      <c r="V13" s="111" t="s">
        <v>178</v>
      </c>
      <c r="W13" s="112"/>
      <c r="X13" s="113"/>
      <c r="Y13" s="112"/>
      <c r="Z13" s="204"/>
    </row>
    <row r="14" spans="11:26" ht="16.5" thickBot="1" thickTop="1">
      <c r="K14" s="110"/>
      <c r="L14" s="110"/>
      <c r="M14" s="110"/>
      <c r="N14" s="110"/>
      <c r="T14" s="16" t="s">
        <v>182</v>
      </c>
      <c r="U14" s="13">
        <v>39.34</v>
      </c>
      <c r="V14" s="112">
        <f>ROUND(V17*U14%,2)</f>
        <v>10449175.36</v>
      </c>
      <c r="W14" s="112"/>
      <c r="X14" s="112"/>
      <c r="Y14" s="112"/>
      <c r="Z14" s="14"/>
    </row>
    <row r="15" spans="6:28" ht="16.5" thickBot="1" thickTop="1">
      <c r="F15" s="115"/>
      <c r="G15" s="108" t="s">
        <v>187</v>
      </c>
      <c r="H15" s="9" t="s">
        <v>188</v>
      </c>
      <c r="I15" s="140" t="s">
        <v>189</v>
      </c>
      <c r="K15" s="110"/>
      <c r="L15" s="110"/>
      <c r="M15" s="110"/>
      <c r="N15" s="110"/>
      <c r="T15" s="16" t="s">
        <v>184</v>
      </c>
      <c r="U15" s="13">
        <v>60.66</v>
      </c>
      <c r="V15" s="112">
        <f>ROUND(V17*U15%,2)</f>
        <v>16112022.8</v>
      </c>
      <c r="W15" s="112"/>
      <c r="X15" s="112"/>
      <c r="Y15" s="112"/>
      <c r="Z15" s="14"/>
      <c r="AA15" s="110">
        <f>ROUND(V15*AA12%,2)</f>
        <v>3222404.56</v>
      </c>
      <c r="AB15" s="210">
        <f>ROUND(AA15/V17%,4)</f>
        <v>12.132</v>
      </c>
    </row>
    <row r="16" spans="1:28" ht="16.5" thickBot="1" thickTop="1">
      <c r="A16" s="8" t="s">
        <v>198</v>
      </c>
      <c r="B16" s="108">
        <v>1709.55</v>
      </c>
      <c r="C16" s="9"/>
      <c r="D16" s="9"/>
      <c r="E16" s="211"/>
      <c r="F16" s="128">
        <v>12</v>
      </c>
      <c r="G16" s="114">
        <f>ROUND(B16*F16,2)</f>
        <v>20514.6</v>
      </c>
      <c r="H16" s="19">
        <v>23</v>
      </c>
      <c r="I16" s="20">
        <f>ROUND(G16*H16,2)</f>
        <v>471835.8</v>
      </c>
      <c r="K16" s="110"/>
      <c r="L16" s="110"/>
      <c r="M16" s="110"/>
      <c r="N16" s="110"/>
      <c r="T16" s="16"/>
      <c r="U16" s="13"/>
      <c r="V16" s="112">
        <f>SUM(V14:V15)</f>
        <v>26561198.16</v>
      </c>
      <c r="W16" s="112"/>
      <c r="X16" s="112"/>
      <c r="Y16" s="112"/>
      <c r="Z16" s="14"/>
      <c r="AB16" s="110">
        <f>ROUND(V17*AB15%,4)</f>
        <v>3222404.5608</v>
      </c>
    </row>
    <row r="17" spans="1:26" ht="15.75" thickTop="1">
      <c r="A17" s="16" t="s">
        <v>192</v>
      </c>
      <c r="B17" s="112">
        <v>1272.6</v>
      </c>
      <c r="C17" s="13"/>
      <c r="D17" s="13"/>
      <c r="E17" s="119"/>
      <c r="K17" s="110"/>
      <c r="L17" s="110"/>
      <c r="M17" s="110"/>
      <c r="N17" s="110"/>
      <c r="T17" s="17" t="s">
        <v>190</v>
      </c>
      <c r="U17" s="13"/>
      <c r="V17" s="112">
        <v>26561198.16</v>
      </c>
      <c r="W17" s="112"/>
      <c r="X17" s="112"/>
      <c r="Y17" s="112"/>
      <c r="Z17" s="14"/>
    </row>
    <row r="18" spans="1:26" ht="15.75" thickBot="1">
      <c r="A18" s="16" t="s">
        <v>199</v>
      </c>
      <c r="B18" s="112">
        <f>ROUND(B16/B17,2)</f>
        <v>1.34</v>
      </c>
      <c r="C18" s="13"/>
      <c r="D18" s="13"/>
      <c r="E18" s="119"/>
      <c r="K18" s="110"/>
      <c r="L18" s="110"/>
      <c r="M18" s="110"/>
      <c r="N18" s="110"/>
      <c r="T18" s="18"/>
      <c r="U18" s="19">
        <f>SUM(U14:U16)</f>
        <v>100</v>
      </c>
      <c r="V18" s="114"/>
      <c r="W18" s="114"/>
      <c r="X18" s="114"/>
      <c r="Y18" s="114"/>
      <c r="Z18" s="20"/>
    </row>
    <row r="19" spans="1:14" ht="16.5" thickBot="1" thickTop="1">
      <c r="A19" s="16"/>
      <c r="B19" s="112">
        <v>12</v>
      </c>
      <c r="C19" s="13" t="s">
        <v>194</v>
      </c>
      <c r="D19" s="13"/>
      <c r="E19" s="119" t="s">
        <v>195</v>
      </c>
      <c r="K19" s="110"/>
      <c r="L19" s="110"/>
      <c r="M19" s="110"/>
      <c r="N19" s="110"/>
    </row>
    <row r="20" spans="1:14" ht="16.5" thickBot="1" thickTop="1">
      <c r="A20" s="18" t="s">
        <v>200</v>
      </c>
      <c r="B20" s="209">
        <f>ROUND(B18*B19,2)</f>
        <v>16.08</v>
      </c>
      <c r="C20" s="209">
        <f>ROUND(E20/D20,2)</f>
        <v>23</v>
      </c>
      <c r="D20" s="19">
        <v>12</v>
      </c>
      <c r="E20" s="121">
        <v>276</v>
      </c>
      <c r="K20" s="183">
        <v>1272.6</v>
      </c>
      <c r="L20" s="154">
        <f>ROUND(B20*K20,2)</f>
        <v>20463.41</v>
      </c>
      <c r="M20" s="154">
        <v>23</v>
      </c>
      <c r="N20" s="98">
        <f>ROUND(L20*M20,2)</f>
        <v>470658.43</v>
      </c>
    </row>
    <row r="21" spans="20:28" ht="15.75" thickTop="1">
      <c r="T21" s="8"/>
      <c r="U21" s="9"/>
      <c r="V21" s="9"/>
      <c r="W21" s="10"/>
      <c r="X21" s="9"/>
      <c r="Y21" s="9"/>
      <c r="Z21" s="11"/>
      <c r="AA21">
        <v>20</v>
      </c>
      <c r="AB21" s="208" t="s">
        <v>196</v>
      </c>
    </row>
    <row r="22" spans="20:26" ht="15">
      <c r="T22" s="16"/>
      <c r="U22" s="111" t="s">
        <v>177</v>
      </c>
      <c r="V22" s="111" t="s">
        <v>178</v>
      </c>
      <c r="W22" s="112"/>
      <c r="X22" s="113"/>
      <c r="Y22" s="112"/>
      <c r="Z22" s="204"/>
    </row>
    <row r="23" spans="20:26" ht="15">
      <c r="T23" s="16" t="s">
        <v>182</v>
      </c>
      <c r="U23" s="13">
        <v>20</v>
      </c>
      <c r="V23" s="112">
        <f>ROUND(V26*U23%,2)</f>
        <v>5312239.63</v>
      </c>
      <c r="W23" s="112"/>
      <c r="X23" s="112"/>
      <c r="Y23" s="112"/>
      <c r="Z23" s="14"/>
    </row>
    <row r="24" spans="1:28" ht="15.75" thickBot="1">
      <c r="A24" t="s">
        <v>201</v>
      </c>
      <c r="T24" s="16" t="s">
        <v>184</v>
      </c>
      <c r="U24" s="13">
        <v>80</v>
      </c>
      <c r="V24" s="112">
        <f>ROUND(V26*U24%,2)</f>
        <v>21248958.53</v>
      </c>
      <c r="W24" s="112"/>
      <c r="X24" s="112"/>
      <c r="Y24" s="112"/>
      <c r="Z24" s="14"/>
      <c r="AA24" s="110">
        <f>ROUND(V24*AA21%,2)</f>
        <v>4249791.71</v>
      </c>
      <c r="AB24" s="210">
        <f>ROUND(AA24/V26%,4)</f>
        <v>16</v>
      </c>
    </row>
    <row r="25" spans="1:28" ht="15.75" thickTop="1">
      <c r="A25" s="8" t="s">
        <v>202</v>
      </c>
      <c r="B25" s="9"/>
      <c r="C25" s="9"/>
      <c r="D25" s="9"/>
      <c r="E25" s="9"/>
      <c r="F25" s="109">
        <v>26561198.16</v>
      </c>
      <c r="G25" s="110"/>
      <c r="H25" s="110"/>
      <c r="T25" s="16"/>
      <c r="U25" s="13"/>
      <c r="V25" s="112">
        <f>SUM(V23:V24)</f>
        <v>26561198.16</v>
      </c>
      <c r="W25" s="112"/>
      <c r="X25" s="112"/>
      <c r="Y25" s="112"/>
      <c r="Z25" s="14"/>
      <c r="AB25" s="110">
        <f>ROUND(V26*AB24%,4)</f>
        <v>4249791.7056</v>
      </c>
    </row>
    <row r="26" spans="1:26" ht="15">
      <c r="A26" s="16" t="s">
        <v>203</v>
      </c>
      <c r="B26" s="13"/>
      <c r="C26" s="13"/>
      <c r="D26" s="13"/>
      <c r="E26" s="13"/>
      <c r="F26" s="212">
        <f>'[2]ResumoCaç2013'!I37</f>
        <v>53.73</v>
      </c>
      <c r="G26" s="110"/>
      <c r="H26" s="110"/>
      <c r="T26" s="17" t="s">
        <v>190</v>
      </c>
      <c r="U26" s="13"/>
      <c r="V26" s="112">
        <v>26561198.16</v>
      </c>
      <c r="W26" s="112"/>
      <c r="X26" s="112"/>
      <c r="Y26" s="112"/>
      <c r="Z26" s="14"/>
    </row>
    <row r="27" spans="1:26" ht="15.75" thickBot="1">
      <c r="A27" s="16" t="s">
        <v>204</v>
      </c>
      <c r="B27" s="13"/>
      <c r="C27" s="13"/>
      <c r="D27" s="13"/>
      <c r="E27" s="13"/>
      <c r="F27" s="14">
        <f>ROUND(F25*F26%,2)</f>
        <v>14271331.77</v>
      </c>
      <c r="G27" s="110"/>
      <c r="H27" s="110"/>
      <c r="T27" s="18"/>
      <c r="U27" s="19">
        <f>SUM(U23:U25)</f>
        <v>100</v>
      </c>
      <c r="V27" s="114"/>
      <c r="W27" s="114"/>
      <c r="X27" s="114"/>
      <c r="Y27" s="114"/>
      <c r="Z27" s="20"/>
    </row>
    <row r="28" spans="1:8" ht="15.75" thickTop="1">
      <c r="A28" s="16" t="s">
        <v>205</v>
      </c>
      <c r="B28" s="13"/>
      <c r="C28" s="13"/>
      <c r="D28" s="13"/>
      <c r="E28" s="13"/>
      <c r="F28" s="14">
        <v>20</v>
      </c>
      <c r="G28" s="110"/>
      <c r="H28" s="110"/>
    </row>
    <row r="29" spans="1:8" ht="15">
      <c r="A29" s="16" t="s">
        <v>206</v>
      </c>
      <c r="B29" s="13"/>
      <c r="C29" s="13"/>
      <c r="D29" s="13"/>
      <c r="E29" s="13"/>
      <c r="F29" s="14">
        <f>ROUND(F27*F28%,2)</f>
        <v>2854266.35</v>
      </c>
      <c r="G29" s="110"/>
      <c r="H29" s="110"/>
    </row>
    <row r="30" spans="1:8" ht="15">
      <c r="A30" s="16" t="s">
        <v>188</v>
      </c>
      <c r="B30" s="13"/>
      <c r="C30" s="13"/>
      <c r="D30" s="13"/>
      <c r="E30" s="13"/>
      <c r="F30" s="14">
        <v>20</v>
      </c>
      <c r="G30" s="110"/>
      <c r="H30" s="110"/>
    </row>
    <row r="31" spans="1:8" ht="15">
      <c r="A31" s="16" t="s">
        <v>207</v>
      </c>
      <c r="B31" s="13"/>
      <c r="C31" s="13"/>
      <c r="D31" s="13"/>
      <c r="E31" s="13"/>
      <c r="F31" s="14">
        <f>ROUND(F29/F30,2)</f>
        <v>142713.32</v>
      </c>
      <c r="G31" s="110">
        <f>F31</f>
        <v>142713.32</v>
      </c>
      <c r="H31" s="110"/>
    </row>
    <row r="32" spans="1:8" ht="15">
      <c r="A32" s="16" t="s">
        <v>208</v>
      </c>
      <c r="B32" s="13"/>
      <c r="C32" s="13"/>
      <c r="D32" s="13">
        <v>1272.6</v>
      </c>
      <c r="E32" s="213">
        <f>F26</f>
        <v>53.73</v>
      </c>
      <c r="F32" s="14">
        <f>ROUND(D32*E32%,2)</f>
        <v>683.77</v>
      </c>
      <c r="G32" s="110">
        <v>1272.6</v>
      </c>
      <c r="H32" s="110"/>
    </row>
    <row r="33" spans="1:8" ht="15.75" thickBot="1">
      <c r="A33" s="214" t="s">
        <v>209</v>
      </c>
      <c r="B33" s="209"/>
      <c r="C33" s="209"/>
      <c r="D33" s="209"/>
      <c r="E33" s="209"/>
      <c r="F33" s="206">
        <f>ROUND(F31/F32,2)</f>
        <v>208.72</v>
      </c>
      <c r="G33" s="110">
        <f>ROUND(G31/G32,2)</f>
        <v>112.14</v>
      </c>
      <c r="H33" s="110"/>
    </row>
    <row r="34" spans="1:8" ht="15.75" thickTop="1">
      <c r="A34" s="215"/>
      <c r="B34" s="215"/>
      <c r="C34" s="215"/>
      <c r="D34" s="215"/>
      <c r="E34" s="166"/>
      <c r="F34" s="166"/>
      <c r="G34" s="110"/>
      <c r="H34" s="110"/>
    </row>
    <row r="35" spans="1:8" ht="15.75" thickBot="1">
      <c r="A35" s="216"/>
      <c r="B35" s="216"/>
      <c r="C35" s="216"/>
      <c r="D35" s="216"/>
      <c r="E35" s="168"/>
      <c r="F35" s="168"/>
      <c r="G35" s="110"/>
      <c r="H35" s="110"/>
    </row>
    <row r="36" spans="1:8" ht="15.75" thickTop="1">
      <c r="A36" s="8" t="s">
        <v>202</v>
      </c>
      <c r="B36" s="9"/>
      <c r="C36" s="9"/>
      <c r="D36" s="9"/>
      <c r="E36" s="9"/>
      <c r="F36" s="109">
        <v>26561198.16</v>
      </c>
      <c r="G36" s="110"/>
      <c r="H36" s="110"/>
    </row>
    <row r="37" spans="1:8" ht="15">
      <c r="A37" s="16" t="s">
        <v>210</v>
      </c>
      <c r="B37" s="13"/>
      <c r="C37" s="13"/>
      <c r="D37" s="13"/>
      <c r="E37" s="13"/>
      <c r="F37" s="217">
        <v>20</v>
      </c>
      <c r="G37" s="110"/>
      <c r="H37" s="110"/>
    </row>
    <row r="38" spans="1:8" ht="15">
      <c r="A38" s="218" t="s">
        <v>211</v>
      </c>
      <c r="B38" s="13"/>
      <c r="C38" s="13"/>
      <c r="D38" s="13"/>
      <c r="E38" s="112"/>
      <c r="F38" s="14">
        <f>ROUND(F36*F37%,2)</f>
        <v>5312239.63</v>
      </c>
      <c r="G38" s="110"/>
      <c r="H38" s="110"/>
    </row>
    <row r="39" spans="1:6" ht="15">
      <c r="A39" s="218" t="s">
        <v>188</v>
      </c>
      <c r="B39" s="13"/>
      <c r="C39" s="13"/>
      <c r="D39" s="13"/>
      <c r="E39" s="13"/>
      <c r="F39" s="119">
        <v>20</v>
      </c>
    </row>
    <row r="40" spans="1:6" ht="15">
      <c r="A40" s="218" t="s">
        <v>212</v>
      </c>
      <c r="B40" s="13"/>
      <c r="C40" s="13"/>
      <c r="D40" s="13"/>
      <c r="E40" s="13"/>
      <c r="F40" s="14">
        <f>ROUND(F38/F39,2)</f>
        <v>265611.98</v>
      </c>
    </row>
    <row r="41" spans="1:6" ht="15">
      <c r="A41" s="218" t="s">
        <v>213</v>
      </c>
      <c r="B41" s="13"/>
      <c r="C41" s="13"/>
      <c r="D41" s="13"/>
      <c r="E41" s="13"/>
      <c r="F41" s="14">
        <v>1272.6</v>
      </c>
    </row>
    <row r="42" spans="1:6" ht="15.75" thickBot="1">
      <c r="A42" s="219" t="s">
        <v>214</v>
      </c>
      <c r="B42" s="19"/>
      <c r="C42" s="19"/>
      <c r="D42" s="19"/>
      <c r="E42" s="19"/>
      <c r="F42" s="20">
        <f>ROUND(F40/F41,2)</f>
        <v>208.72</v>
      </c>
    </row>
    <row r="43" ht="15.75" thickTop="1">
      <c r="F43" s="110"/>
    </row>
    <row r="44" ht="15.75" thickBot="1">
      <c r="F44" s="110"/>
    </row>
    <row r="45" spans="1:7" ht="15.75" thickTop="1">
      <c r="A45" s="8"/>
      <c r="B45" s="9" t="s">
        <v>215</v>
      </c>
      <c r="C45" s="9" t="s">
        <v>216</v>
      </c>
      <c r="D45" s="10" t="s">
        <v>217</v>
      </c>
      <c r="E45" s="220">
        <v>2013</v>
      </c>
      <c r="F45" s="220">
        <v>2014</v>
      </c>
      <c r="G45" s="221">
        <v>2015</v>
      </c>
    </row>
    <row r="46" spans="1:7" ht="15">
      <c r="A46" s="16" t="s">
        <v>218</v>
      </c>
      <c r="B46" s="13">
        <v>4</v>
      </c>
      <c r="C46" s="112">
        <v>85000</v>
      </c>
      <c r="D46" s="112">
        <f>ROUND(B46*C46,2)</f>
        <v>340000</v>
      </c>
      <c r="E46" s="112">
        <f>D46</f>
        <v>340000</v>
      </c>
      <c r="F46" s="112"/>
      <c r="G46" s="14"/>
    </row>
    <row r="47" spans="1:7" ht="15">
      <c r="A47" s="16" t="s">
        <v>219</v>
      </c>
      <c r="B47" s="13">
        <v>4</v>
      </c>
      <c r="C47" s="112">
        <v>8000</v>
      </c>
      <c r="D47" s="112">
        <f>ROUND(B47*C47,2)</f>
        <v>32000</v>
      </c>
      <c r="E47" s="112">
        <f>D47</f>
        <v>32000</v>
      </c>
      <c r="F47" s="112"/>
      <c r="G47" s="14"/>
    </row>
    <row r="48" spans="1:7" ht="15.75" thickBot="1">
      <c r="A48" s="18" t="s">
        <v>220</v>
      </c>
      <c r="B48" s="19">
        <v>6000</v>
      </c>
      <c r="C48" s="114">
        <v>85</v>
      </c>
      <c r="D48" s="179">
        <f>ROUND(B48*C48,2)</f>
        <v>510000</v>
      </c>
      <c r="E48" s="179">
        <v>170000</v>
      </c>
      <c r="F48" s="179">
        <v>170000</v>
      </c>
      <c r="G48" s="180">
        <v>170000</v>
      </c>
    </row>
    <row r="49" spans="1:7" ht="16.5" thickBot="1" thickTop="1">
      <c r="A49" s="3"/>
      <c r="B49" s="3"/>
      <c r="C49" s="58"/>
      <c r="D49" s="222" t="s">
        <v>73</v>
      </c>
      <c r="E49" s="223">
        <f>SUM(E46:E48)</f>
        <v>542000</v>
      </c>
      <c r="F49" s="223">
        <f>SUM(F46:F48)</f>
        <v>170000</v>
      </c>
      <c r="G49" s="223">
        <f>SUM(G46:G48)</f>
        <v>170000</v>
      </c>
    </row>
    <row r="50" spans="3:8" ht="16.5" thickBot="1" thickTop="1">
      <c r="C50" s="110"/>
      <c r="D50" s="110">
        <v>3</v>
      </c>
      <c r="E50" s="115">
        <v>1272.6</v>
      </c>
      <c r="F50" s="108">
        <v>1272.6</v>
      </c>
      <c r="G50" s="108">
        <v>1272.6</v>
      </c>
      <c r="H50" s="11" t="s">
        <v>221</v>
      </c>
    </row>
    <row r="51" spans="2:8" ht="16.5" thickBot="1" thickTop="1">
      <c r="B51" s="224" t="s">
        <v>222</v>
      </c>
      <c r="C51" s="225"/>
      <c r="D51" s="98">
        <f>ROUND(D48/D50,2)</f>
        <v>170000</v>
      </c>
      <c r="E51" s="16"/>
      <c r="F51" s="13"/>
      <c r="G51" s="13"/>
      <c r="H51" s="119"/>
    </row>
    <row r="52" spans="4:8" ht="16.5" thickBot="1" thickTop="1">
      <c r="D52" s="110">
        <f>D46+D47+D48</f>
        <v>882000</v>
      </c>
      <c r="E52" s="226">
        <f>ROUND(E49/E50,2)</f>
        <v>425.9</v>
      </c>
      <c r="F52" s="227">
        <f>ROUND(F49/F50,2)</f>
        <v>133.58</v>
      </c>
      <c r="G52" s="227">
        <f>ROUND(G49/G50,2)</f>
        <v>133.58</v>
      </c>
      <c r="H52" s="228" t="s">
        <v>223</v>
      </c>
    </row>
    <row r="53" ht="15.75" thickTop="1"/>
    <row r="54" spans="1:10" ht="15">
      <c r="A54" s="229"/>
      <c r="B54" s="229"/>
      <c r="C54" s="229"/>
      <c r="D54" s="229"/>
      <c r="E54" s="229"/>
      <c r="F54" s="229"/>
      <c r="G54" s="229"/>
      <c r="H54" s="229"/>
      <c r="I54" s="229"/>
      <c r="J54" s="229"/>
    </row>
    <row r="55" ht="15.75" thickBot="1">
      <c r="J55" s="229"/>
    </row>
    <row r="56" spans="1:10" ht="15.75" thickTop="1">
      <c r="A56" s="8" t="str">
        <f>A47</f>
        <v>Motocicletas</v>
      </c>
      <c r="B56" s="9" t="s">
        <v>224</v>
      </c>
      <c r="C56" s="9"/>
      <c r="D56" s="109">
        <f>C46</f>
        <v>85000</v>
      </c>
      <c r="E56" s="110"/>
      <c r="F56" s="110"/>
      <c r="J56" s="229"/>
    </row>
    <row r="57" spans="1:10" ht="15">
      <c r="A57" s="16" t="str">
        <f>A48</f>
        <v>Adequação fundiária(georreferenciamento)</v>
      </c>
      <c r="B57" s="13" t="s">
        <v>225</v>
      </c>
      <c r="C57" s="13"/>
      <c r="D57" s="14">
        <f>C47</f>
        <v>8000</v>
      </c>
      <c r="E57" s="110"/>
      <c r="F57" s="110"/>
      <c r="J57" s="229"/>
    </row>
    <row r="58" spans="1:10" ht="15.75" thickBot="1">
      <c r="A58" s="18"/>
      <c r="B58" s="19" t="s">
        <v>131</v>
      </c>
      <c r="C58" s="19"/>
      <c r="D58" s="20">
        <f>SUM(D56:D57)</f>
        <v>93000</v>
      </c>
      <c r="E58" s="110"/>
      <c r="F58" s="110"/>
      <c r="J58" s="229"/>
    </row>
    <row r="59" spans="2:10" ht="15.75" thickTop="1">
      <c r="B59" s="143" t="s">
        <v>226</v>
      </c>
      <c r="C59" s="9"/>
      <c r="D59" s="109">
        <v>10</v>
      </c>
      <c r="E59" s="115"/>
      <c r="F59" s="9"/>
      <c r="G59" s="116" t="s">
        <v>227</v>
      </c>
      <c r="H59" s="11" t="s">
        <v>187</v>
      </c>
      <c r="J59" s="229"/>
    </row>
    <row r="60" spans="2:10" ht="15.75" thickBot="1">
      <c r="B60" s="15" t="s">
        <v>228</v>
      </c>
      <c r="C60" s="230"/>
      <c r="D60" s="217">
        <f>ROUND(D58/D59,2)</f>
        <v>9300</v>
      </c>
      <c r="E60" s="231">
        <v>1</v>
      </c>
      <c r="F60" s="19"/>
      <c r="G60" s="114">
        <f>ROUND(D60/E60,2)</f>
        <v>9300</v>
      </c>
      <c r="H60" s="232">
        <v>0</v>
      </c>
      <c r="J60" s="229"/>
    </row>
    <row r="61" spans="2:10" ht="16.5" thickBot="1" thickTop="1">
      <c r="B61" s="233" t="s">
        <v>229</v>
      </c>
      <c r="C61" s="234"/>
      <c r="D61" s="235">
        <f>ROUND(D60/D58%,2)</f>
        <v>10</v>
      </c>
      <c r="E61" s="110"/>
      <c r="F61" s="110"/>
      <c r="J61" s="229"/>
    </row>
    <row r="62" spans="2:10" ht="16.5" thickBot="1" thickTop="1">
      <c r="B62" s="236"/>
      <c r="C62" s="236"/>
      <c r="D62" s="237"/>
      <c r="E62" s="110"/>
      <c r="F62" s="110"/>
      <c r="J62" s="229"/>
    </row>
    <row r="63" spans="2:10" ht="15.75" thickTop="1">
      <c r="B63" s="238" t="s">
        <v>230</v>
      </c>
      <c r="C63" s="239" t="s">
        <v>231</v>
      </c>
      <c r="D63" s="240" t="s">
        <v>232</v>
      </c>
      <c r="E63" s="116" t="s">
        <v>233</v>
      </c>
      <c r="F63" s="116" t="s">
        <v>234</v>
      </c>
      <c r="G63" s="116" t="s">
        <v>235</v>
      </c>
      <c r="H63" s="11" t="s">
        <v>187</v>
      </c>
      <c r="J63" s="229"/>
    </row>
    <row r="64" spans="2:10" ht="15">
      <c r="B64" s="241" t="s">
        <v>236</v>
      </c>
      <c r="C64" s="242">
        <v>1000</v>
      </c>
      <c r="D64" s="13">
        <v>7</v>
      </c>
      <c r="E64" s="13">
        <f>ROUND(C64/D64,2)</f>
        <v>142.86</v>
      </c>
      <c r="F64" s="13"/>
      <c r="G64" s="13">
        <v>12</v>
      </c>
      <c r="H64" s="119"/>
      <c r="J64" s="229"/>
    </row>
    <row r="65" spans="2:10" ht="15.75" thickBot="1">
      <c r="B65" s="233" t="s">
        <v>237</v>
      </c>
      <c r="C65" s="114">
        <v>2.2</v>
      </c>
      <c r="D65" s="114"/>
      <c r="E65" s="114"/>
      <c r="F65" s="114">
        <f>ROUND(C65*E64,2)</f>
        <v>314.29</v>
      </c>
      <c r="G65" s="114">
        <f>ROUND(F65*G64,2)</f>
        <v>3771.48</v>
      </c>
      <c r="H65" s="232">
        <f>G65</f>
        <v>3771.48</v>
      </c>
      <c r="J65" s="229"/>
    </row>
    <row r="66" spans="6:10" ht="16.5" thickBot="1" thickTop="1">
      <c r="F66" s="110"/>
      <c r="G66" s="110"/>
      <c r="H66" s="110"/>
      <c r="J66" s="229"/>
    </row>
    <row r="67" spans="2:10" ht="15.75" thickTop="1">
      <c r="B67" s="238" t="s">
        <v>238</v>
      </c>
      <c r="C67" s="239" t="s">
        <v>231</v>
      </c>
      <c r="D67" s="240" t="s">
        <v>232</v>
      </c>
      <c r="E67" s="116" t="s">
        <v>233</v>
      </c>
      <c r="F67" s="116" t="s">
        <v>234</v>
      </c>
      <c r="G67" s="116" t="s">
        <v>235</v>
      </c>
      <c r="H67" s="11" t="s">
        <v>187</v>
      </c>
      <c r="J67" s="229"/>
    </row>
    <row r="68" spans="2:10" ht="15">
      <c r="B68" s="241" t="s">
        <v>236</v>
      </c>
      <c r="C68" s="243">
        <v>1000</v>
      </c>
      <c r="D68" s="13">
        <v>23</v>
      </c>
      <c r="E68" s="13">
        <f>ROUND(C68/D68,2)</f>
        <v>43.48</v>
      </c>
      <c r="F68" s="13"/>
      <c r="G68" s="13">
        <v>12</v>
      </c>
      <c r="H68" s="119"/>
      <c r="J68" s="229"/>
    </row>
    <row r="69" spans="2:10" ht="15.75" thickBot="1">
      <c r="B69" s="233" t="s">
        <v>239</v>
      </c>
      <c r="C69" s="114">
        <v>2.8</v>
      </c>
      <c r="D69" s="114"/>
      <c r="E69" s="114"/>
      <c r="F69" s="114">
        <f>ROUND(C69*E68,2)</f>
        <v>121.74</v>
      </c>
      <c r="G69" s="114">
        <f>ROUND(F69*G68,2)</f>
        <v>1460.88</v>
      </c>
      <c r="H69" s="232">
        <f>G69</f>
        <v>1460.88</v>
      </c>
      <c r="J69" s="229"/>
    </row>
    <row r="70" spans="6:10" ht="16.5" thickBot="1" thickTop="1">
      <c r="F70" s="110"/>
      <c r="G70" s="110"/>
      <c r="H70" s="110"/>
      <c r="J70" s="229"/>
    </row>
    <row r="71" spans="1:10" ht="15.75" thickTop="1">
      <c r="A71" s="8"/>
      <c r="B71" s="108"/>
      <c r="C71" s="9"/>
      <c r="D71" s="9"/>
      <c r="E71" s="116" t="s">
        <v>235</v>
      </c>
      <c r="F71" s="10" t="s">
        <v>240</v>
      </c>
      <c r="G71" s="116" t="s">
        <v>241</v>
      </c>
      <c r="H71" s="117" t="s">
        <v>242</v>
      </c>
      <c r="J71" s="229"/>
    </row>
    <row r="72" spans="1:10" ht="15">
      <c r="A72" s="16"/>
      <c r="B72" s="113" t="s">
        <v>243</v>
      </c>
      <c r="C72" s="111" t="s">
        <v>244</v>
      </c>
      <c r="D72" s="13"/>
      <c r="E72" s="112">
        <v>12</v>
      </c>
      <c r="F72" s="13"/>
      <c r="G72" s="112"/>
      <c r="H72" s="14"/>
      <c r="J72" s="229"/>
    </row>
    <row r="73" spans="1:10" ht="15">
      <c r="A73" s="15" t="s">
        <v>245</v>
      </c>
      <c r="B73" s="112">
        <v>2700</v>
      </c>
      <c r="C73" s="244">
        <v>1</v>
      </c>
      <c r="D73" s="13">
        <f>ROUND(B73*C73,2)</f>
        <v>2700</v>
      </c>
      <c r="E73" s="112">
        <f>ROUND(D73*E72,2)</f>
        <v>32400</v>
      </c>
      <c r="F73" s="13">
        <v>20</v>
      </c>
      <c r="G73" s="112">
        <f>ROUND(E73*F73%,2)</f>
        <v>6480</v>
      </c>
      <c r="H73" s="14">
        <f>G73</f>
        <v>6480</v>
      </c>
      <c r="J73" s="229"/>
    </row>
    <row r="74" spans="1:10" ht="15">
      <c r="A74" s="17" t="s">
        <v>246</v>
      </c>
      <c r="B74" s="112">
        <v>1500</v>
      </c>
      <c r="C74" s="244">
        <v>1</v>
      </c>
      <c r="D74" s="13">
        <f>ROUND(B74*C74,2)</f>
        <v>1500</v>
      </c>
      <c r="E74" s="112">
        <f>ROUND(D74*E72,2)</f>
        <v>18000</v>
      </c>
      <c r="F74" s="13">
        <v>100</v>
      </c>
      <c r="G74" s="112">
        <f>ROUND(E74*F74%,2)</f>
        <v>18000</v>
      </c>
      <c r="H74" s="14">
        <f>G74</f>
        <v>18000</v>
      </c>
      <c r="J74" s="229"/>
    </row>
    <row r="75" spans="1:10" ht="15">
      <c r="A75" s="17" t="s">
        <v>247</v>
      </c>
      <c r="B75" s="112">
        <v>9500</v>
      </c>
      <c r="C75" s="244">
        <v>1</v>
      </c>
      <c r="D75" s="13">
        <f>ROUND(B75*C75,2)</f>
        <v>9500</v>
      </c>
      <c r="E75" s="112">
        <f>ROUND(D75*E72,2)</f>
        <v>114000</v>
      </c>
      <c r="F75" s="13">
        <v>10</v>
      </c>
      <c r="G75" s="112">
        <f>ROUND(E75*F75%,2)</f>
        <v>11400</v>
      </c>
      <c r="H75" s="14">
        <f>G75</f>
        <v>11400</v>
      </c>
      <c r="J75" s="229"/>
    </row>
    <row r="76" spans="1:10" ht="15.75" thickBot="1">
      <c r="A76" s="18"/>
      <c r="B76" s="19"/>
      <c r="C76" s="19"/>
      <c r="D76" s="19"/>
      <c r="E76" s="19"/>
      <c r="F76" s="19"/>
      <c r="G76" s="19"/>
      <c r="H76" s="20">
        <f>SUM(H73:H75)</f>
        <v>35880</v>
      </c>
      <c r="J76" s="229"/>
    </row>
    <row r="77" ht="16.5" thickBot="1" thickTop="1">
      <c r="J77" s="229"/>
    </row>
    <row r="78" spans="2:10" ht="16.5" thickBot="1" thickTop="1">
      <c r="B78" s="182"/>
      <c r="C78" s="245"/>
      <c r="D78" s="245"/>
      <c r="E78" s="245"/>
      <c r="F78" s="245"/>
      <c r="G78" s="246" t="s">
        <v>29</v>
      </c>
      <c r="H78" s="98">
        <f>H60+H65+H69+H76</f>
        <v>41112.36</v>
      </c>
      <c r="I78" s="390" t="s">
        <v>290</v>
      </c>
      <c r="J78" s="229"/>
    </row>
    <row r="79" spans="6:10" ht="16.5" thickBot="1" thickTop="1">
      <c r="F79" s="143" t="s">
        <v>248</v>
      </c>
      <c r="G79" s="9"/>
      <c r="H79" s="109">
        <v>1272.6</v>
      </c>
      <c r="I79" s="391">
        <v>27.783</v>
      </c>
      <c r="J79" s="229"/>
    </row>
    <row r="80" spans="6:11" ht="16.5" thickBot="1" thickTop="1">
      <c r="F80" s="247" t="s">
        <v>249</v>
      </c>
      <c r="G80" s="248"/>
      <c r="H80" s="129">
        <f>ROUND(H78/H79,2)</f>
        <v>32.31</v>
      </c>
      <c r="I80" s="267">
        <f>ROUND(H80*I79%,2)+H80</f>
        <v>41.290000000000006</v>
      </c>
      <c r="J80" s="229"/>
      <c r="K80">
        <v>32.31</v>
      </c>
    </row>
    <row r="81" spans="10:11" ht="15.75" thickTop="1">
      <c r="J81" s="229"/>
      <c r="K81">
        <v>27.78</v>
      </c>
    </row>
    <row r="82" spans="1:11" ht="15">
      <c r="A82" s="229"/>
      <c r="B82" s="229"/>
      <c r="C82" s="229"/>
      <c r="D82" s="229"/>
      <c r="E82" s="229"/>
      <c r="F82" s="229"/>
      <c r="G82" s="229"/>
      <c r="H82" s="229"/>
      <c r="J82" s="229"/>
      <c r="K82">
        <f>ROUND(K80*K81%,2)+K80</f>
        <v>41.290000000000006</v>
      </c>
    </row>
    <row r="83" ht="15.75" thickBot="1">
      <c r="J83" s="229"/>
    </row>
    <row r="84" spans="1:10" ht="15.75" thickTop="1">
      <c r="A84" s="8" t="s">
        <v>250</v>
      </c>
      <c r="B84" s="108"/>
      <c r="C84" s="9"/>
      <c r="D84" s="9"/>
      <c r="E84" s="116" t="s">
        <v>235</v>
      </c>
      <c r="F84" s="10" t="s">
        <v>240</v>
      </c>
      <c r="G84" s="116" t="s">
        <v>241</v>
      </c>
      <c r="H84" s="117" t="s">
        <v>242</v>
      </c>
      <c r="J84" s="229"/>
    </row>
    <row r="85" spans="1:10" ht="15">
      <c r="A85" s="16"/>
      <c r="B85" s="113" t="s">
        <v>243</v>
      </c>
      <c r="C85" s="111" t="s">
        <v>244</v>
      </c>
      <c r="D85" s="13"/>
      <c r="E85" s="112">
        <v>12</v>
      </c>
      <c r="F85" s="13"/>
      <c r="G85" s="112"/>
      <c r="H85" s="14"/>
      <c r="J85" s="229"/>
    </row>
    <row r="86" spans="1:10" ht="15">
      <c r="A86" s="15" t="s">
        <v>251</v>
      </c>
      <c r="B86" s="112">
        <v>80</v>
      </c>
      <c r="C86" s="244">
        <v>1</v>
      </c>
      <c r="D86" s="13">
        <f>ROUND(B86*C86,2)</f>
        <v>80</v>
      </c>
      <c r="E86" s="112">
        <f>ROUND(D86*E85,2)</f>
        <v>960</v>
      </c>
      <c r="F86" s="13">
        <v>100</v>
      </c>
      <c r="G86" s="112">
        <f>ROUND(E86*F86%,2)</f>
        <v>960</v>
      </c>
      <c r="H86" s="14">
        <f>G86</f>
        <v>960</v>
      </c>
      <c r="J86" s="229"/>
    </row>
    <row r="87" spans="1:10" ht="15.75" thickBot="1">
      <c r="A87" s="18"/>
      <c r="B87" s="19"/>
      <c r="C87" s="19"/>
      <c r="D87" s="19"/>
      <c r="E87" s="19"/>
      <c r="F87" s="19"/>
      <c r="G87" s="19"/>
      <c r="H87" s="20">
        <f>SUM(H86:H86)</f>
        <v>960</v>
      </c>
      <c r="J87" s="229"/>
    </row>
    <row r="88" ht="16.5" thickBot="1" thickTop="1">
      <c r="J88" s="229"/>
    </row>
    <row r="89" spans="2:10" ht="16.5" thickBot="1" thickTop="1">
      <c r="B89" s="182"/>
      <c r="C89" s="245"/>
      <c r="D89" s="245"/>
      <c r="E89" s="245"/>
      <c r="F89" s="245"/>
      <c r="G89" s="246" t="s">
        <v>29</v>
      </c>
      <c r="H89" s="98">
        <f>H87</f>
        <v>960</v>
      </c>
      <c r="J89" s="229"/>
    </row>
    <row r="90" spans="1:10" ht="15.75" thickTop="1">
      <c r="A90" s="208" t="s">
        <v>252</v>
      </c>
      <c r="B90" s="110">
        <v>678</v>
      </c>
      <c r="F90" s="143" t="s">
        <v>248</v>
      </c>
      <c r="G90" s="9"/>
      <c r="H90" s="109">
        <v>1272.6</v>
      </c>
      <c r="J90" s="229"/>
    </row>
    <row r="91" spans="6:10" ht="15.75" thickBot="1">
      <c r="F91" s="247" t="s">
        <v>249</v>
      </c>
      <c r="G91" s="248"/>
      <c r="H91" s="129">
        <f>ROUND(H89/H90,2)</f>
        <v>0.75</v>
      </c>
      <c r="J91" s="229"/>
    </row>
    <row r="92" ht="15.75" thickTop="1">
      <c r="J92" s="229"/>
    </row>
    <row r="93" ht="15">
      <c r="J93" s="229"/>
    </row>
    <row r="94" spans="1:10" ht="15">
      <c r="A94" s="229"/>
      <c r="B94" s="229"/>
      <c r="C94" s="229"/>
      <c r="D94" s="229"/>
      <c r="E94" s="229"/>
      <c r="F94" s="229"/>
      <c r="G94" s="229"/>
      <c r="H94" s="229"/>
      <c r="I94" s="229"/>
      <c r="J94" s="229"/>
    </row>
    <row r="96" ht="15">
      <c r="A96" s="392" t="s">
        <v>355</v>
      </c>
    </row>
    <row r="98" spans="2:19" ht="15.75" thickBot="1">
      <c r="B98" s="208" t="s">
        <v>386</v>
      </c>
      <c r="F98" s="200"/>
      <c r="O98" s="208" t="s">
        <v>387</v>
      </c>
      <c r="S98" s="200"/>
    </row>
    <row r="99" spans="1:20" ht="16.5" thickBot="1" thickTop="1">
      <c r="A99" s="274"/>
      <c r="B99" s="325" t="s">
        <v>295</v>
      </c>
      <c r="C99" s="326" t="s">
        <v>296</v>
      </c>
      <c r="D99" s="327" t="s">
        <v>297</v>
      </c>
      <c r="E99" s="327" t="s">
        <v>254</v>
      </c>
      <c r="F99" s="326" t="s">
        <v>298</v>
      </c>
      <c r="G99" s="328" t="s">
        <v>299</v>
      </c>
      <c r="I99" s="143" t="s">
        <v>255</v>
      </c>
      <c r="J99" s="9"/>
      <c r="K99" s="11" t="s">
        <v>253</v>
      </c>
      <c r="L99" s="249" t="s">
        <v>256</v>
      </c>
      <c r="N99" s="279"/>
      <c r="O99" s="280" t="s">
        <v>295</v>
      </c>
      <c r="P99" s="281" t="s">
        <v>296</v>
      </c>
      <c r="Q99" s="282" t="s">
        <v>297</v>
      </c>
      <c r="R99" s="282" t="s">
        <v>254</v>
      </c>
      <c r="S99" s="281" t="s">
        <v>298</v>
      </c>
      <c r="T99" s="283" t="s">
        <v>299</v>
      </c>
    </row>
    <row r="100" spans="1:20" ht="15">
      <c r="A100" s="275" t="s">
        <v>300</v>
      </c>
      <c r="B100" s="269" t="s">
        <v>257</v>
      </c>
      <c r="C100" s="37">
        <f>K100</f>
        <v>74.3</v>
      </c>
      <c r="D100" s="37">
        <v>17</v>
      </c>
      <c r="E100" s="37">
        <f>ROUND(C100*D100,2)</f>
        <v>1263.1</v>
      </c>
      <c r="F100" s="37">
        <f>anoPlantio!B12</f>
        <v>741.16</v>
      </c>
      <c r="G100" s="38">
        <f>ROUND(E100*F100,2)</f>
        <v>936159.2</v>
      </c>
      <c r="H100" s="110"/>
      <c r="I100" s="118">
        <v>105.51</v>
      </c>
      <c r="J100" s="112">
        <v>1.42</v>
      </c>
      <c r="K100" s="14">
        <f>ROUND(I100/J100,2)</f>
        <v>74.3</v>
      </c>
      <c r="L100" s="250">
        <f>ROUND(D100/J100,2)</f>
        <v>11.97</v>
      </c>
      <c r="N100" s="284" t="s">
        <v>300</v>
      </c>
      <c r="O100" s="285" t="s">
        <v>257</v>
      </c>
      <c r="P100" s="286">
        <f>C100</f>
        <v>74.3</v>
      </c>
      <c r="Q100" s="286">
        <f aca="true" t="shared" si="0" ref="Q100:S103">D100</f>
        <v>17</v>
      </c>
      <c r="R100" s="286">
        <f t="shared" si="0"/>
        <v>1263.1</v>
      </c>
      <c r="S100" s="286">
        <f t="shared" si="0"/>
        <v>741.16</v>
      </c>
      <c r="T100" s="287">
        <f>ROUND(R100*S100,2)</f>
        <v>936159.2</v>
      </c>
    </row>
    <row r="101" spans="1:20" ht="15">
      <c r="A101" s="275"/>
      <c r="B101" s="269" t="s">
        <v>258</v>
      </c>
      <c r="C101" s="37">
        <f>K101</f>
        <v>8</v>
      </c>
      <c r="D101" s="37">
        <v>31</v>
      </c>
      <c r="E101" s="37">
        <f>ROUND(C101*D101,2)</f>
        <v>248</v>
      </c>
      <c r="F101" s="37">
        <f>F100</f>
        <v>741.16</v>
      </c>
      <c r="G101" s="38">
        <f aca="true" t="shared" si="1" ref="G101:G115">ROUND(E101*F101,2)</f>
        <v>183807.68</v>
      </c>
      <c r="H101" s="110"/>
      <c r="I101" s="118">
        <v>11.36</v>
      </c>
      <c r="J101" s="112">
        <v>1.42</v>
      </c>
      <c r="K101" s="14">
        <f>ROUND(I101/J101,2)</f>
        <v>8</v>
      </c>
      <c r="L101" s="250">
        <f>ROUND(D101/J101,2)</f>
        <v>21.83</v>
      </c>
      <c r="N101" s="288"/>
      <c r="O101" s="289" t="s">
        <v>258</v>
      </c>
      <c r="P101" s="290">
        <f>C101</f>
        <v>8</v>
      </c>
      <c r="Q101" s="290">
        <f t="shared" si="0"/>
        <v>31</v>
      </c>
      <c r="R101" s="290">
        <f t="shared" si="0"/>
        <v>248</v>
      </c>
      <c r="S101" s="290">
        <f t="shared" si="0"/>
        <v>741.16</v>
      </c>
      <c r="T101" s="291">
        <f>ROUND(R101*S101,2)</f>
        <v>183807.68</v>
      </c>
    </row>
    <row r="102" spans="1:20" ht="15">
      <c r="A102" s="275"/>
      <c r="B102" s="269" t="s">
        <v>259</v>
      </c>
      <c r="C102" s="37">
        <f>K102</f>
        <v>0</v>
      </c>
      <c r="D102" s="37">
        <v>49</v>
      </c>
      <c r="E102" s="37">
        <f>ROUND(C102*D102,2)</f>
        <v>0</v>
      </c>
      <c r="F102" s="37">
        <f>F101</f>
        <v>741.16</v>
      </c>
      <c r="G102" s="38">
        <f t="shared" si="1"/>
        <v>0</v>
      </c>
      <c r="H102" s="110"/>
      <c r="I102" s="118"/>
      <c r="J102" s="112">
        <v>1.42</v>
      </c>
      <c r="K102" s="14"/>
      <c r="L102" s="250">
        <f>ROUND(D102/J102,2)</f>
        <v>34.51</v>
      </c>
      <c r="N102" s="288"/>
      <c r="O102" s="289" t="s">
        <v>259</v>
      </c>
      <c r="P102" s="290">
        <f>C102</f>
        <v>0</v>
      </c>
      <c r="Q102" s="290">
        <f t="shared" si="0"/>
        <v>49</v>
      </c>
      <c r="R102" s="290">
        <f t="shared" si="0"/>
        <v>0</v>
      </c>
      <c r="S102" s="290">
        <f t="shared" si="0"/>
        <v>741.16</v>
      </c>
      <c r="T102" s="291">
        <f>ROUND(R102*S102,2)</f>
        <v>0</v>
      </c>
    </row>
    <row r="103" spans="1:20" ht="15">
      <c r="A103" s="275"/>
      <c r="B103" s="269" t="s">
        <v>260</v>
      </c>
      <c r="C103" s="37">
        <f>K103</f>
        <v>0</v>
      </c>
      <c r="D103" s="37">
        <v>64</v>
      </c>
      <c r="E103" s="37">
        <f>ROUND(C103*D103,2)</f>
        <v>0</v>
      </c>
      <c r="F103" s="37">
        <f>F102</f>
        <v>741.16</v>
      </c>
      <c r="G103" s="38">
        <f t="shared" si="1"/>
        <v>0</v>
      </c>
      <c r="H103" s="110"/>
      <c r="I103" s="118"/>
      <c r="J103" s="112">
        <v>1.42</v>
      </c>
      <c r="K103" s="14"/>
      <c r="L103" s="250">
        <f>ROUND(D103/J103,2)</f>
        <v>45.07</v>
      </c>
      <c r="N103" s="288"/>
      <c r="O103" s="289" t="s">
        <v>260</v>
      </c>
      <c r="P103" s="290">
        <f>C103</f>
        <v>0</v>
      </c>
      <c r="Q103" s="290">
        <f t="shared" si="0"/>
        <v>64</v>
      </c>
      <c r="R103" s="290">
        <f t="shared" si="0"/>
        <v>0</v>
      </c>
      <c r="S103" s="290">
        <f t="shared" si="0"/>
        <v>741.16</v>
      </c>
      <c r="T103" s="291">
        <f>ROUND(R103*S103,2)</f>
        <v>0</v>
      </c>
    </row>
    <row r="104" spans="1:20" ht="15.75" thickBot="1">
      <c r="A104" s="278"/>
      <c r="B104" s="270"/>
      <c r="C104" s="54">
        <f>SUM(C100:C103)</f>
        <v>82.3</v>
      </c>
      <c r="D104" s="54"/>
      <c r="E104" s="54"/>
      <c r="F104" s="54"/>
      <c r="G104" s="271">
        <f>SUM(G100:G103)</f>
        <v>1119966.88</v>
      </c>
      <c r="H104" s="110"/>
      <c r="I104" s="118">
        <f>SUM(I100:I103)</f>
        <v>116.87</v>
      </c>
      <c r="J104" s="112"/>
      <c r="K104" s="14">
        <f>SUM(K100:K103)</f>
        <v>82.3</v>
      </c>
      <c r="L104" s="250"/>
      <c r="N104" s="292"/>
      <c r="O104" s="293"/>
      <c r="P104" s="294">
        <f>SUM(P100:P103)</f>
        <v>82.3</v>
      </c>
      <c r="Q104" s="294"/>
      <c r="R104" s="294"/>
      <c r="S104" s="294"/>
      <c r="T104" s="295">
        <f>SUM(T100:T103)</f>
        <v>1119966.88</v>
      </c>
    </row>
    <row r="105" spans="1:20" ht="15">
      <c r="A105" s="277"/>
      <c r="B105" s="272"/>
      <c r="C105" s="29"/>
      <c r="D105" s="29"/>
      <c r="E105" s="29"/>
      <c r="F105" s="29"/>
      <c r="G105" s="30"/>
      <c r="H105" s="110"/>
      <c r="I105" s="118"/>
      <c r="J105" s="112"/>
      <c r="K105" s="14"/>
      <c r="L105" s="250"/>
      <c r="N105" s="284"/>
      <c r="O105" s="285"/>
      <c r="P105" s="286"/>
      <c r="Q105" s="286"/>
      <c r="R105" s="286"/>
      <c r="S105" s="286"/>
      <c r="T105" s="287"/>
    </row>
    <row r="106" spans="1:20" ht="15">
      <c r="A106" s="275" t="s">
        <v>301</v>
      </c>
      <c r="B106" s="269" t="s">
        <v>257</v>
      </c>
      <c r="C106" s="37">
        <f>K106</f>
        <v>76.4</v>
      </c>
      <c r="D106" s="37">
        <v>17</v>
      </c>
      <c r="E106" s="37">
        <f>ROUND(C106*D106,2)</f>
        <v>1298.8</v>
      </c>
      <c r="F106" s="37">
        <f>F100</f>
        <v>741.16</v>
      </c>
      <c r="G106" s="38">
        <f t="shared" si="1"/>
        <v>962618.61</v>
      </c>
      <c r="H106" s="110"/>
      <c r="I106" s="118">
        <v>108.49</v>
      </c>
      <c r="J106" s="112">
        <v>1.42</v>
      </c>
      <c r="K106" s="14">
        <f>ROUND(I106/J106,2)</f>
        <v>76.4</v>
      </c>
      <c r="L106" s="250">
        <f>ROUND(D106/J106,2)</f>
        <v>11.97</v>
      </c>
      <c r="N106" s="288" t="s">
        <v>301</v>
      </c>
      <c r="O106" s="289" t="s">
        <v>257</v>
      </c>
      <c r="P106" s="290">
        <f>C106</f>
        <v>76.4</v>
      </c>
      <c r="Q106" s="290">
        <f aca="true" t="shared" si="2" ref="Q106:S109">D106</f>
        <v>17</v>
      </c>
      <c r="R106" s="290">
        <f t="shared" si="2"/>
        <v>1298.8</v>
      </c>
      <c r="S106" s="290">
        <f t="shared" si="2"/>
        <v>741.16</v>
      </c>
      <c r="T106" s="291">
        <f>ROUND(R106*S106,2)</f>
        <v>962618.61</v>
      </c>
    </row>
    <row r="107" spans="1:20" ht="15">
      <c r="A107" s="275"/>
      <c r="B107" s="269" t="s">
        <v>258</v>
      </c>
      <c r="C107" s="37">
        <f>K107</f>
        <v>82</v>
      </c>
      <c r="D107" s="37">
        <v>31</v>
      </c>
      <c r="E107" s="37">
        <f>ROUND(C107*D107,2)</f>
        <v>2542</v>
      </c>
      <c r="F107" s="37">
        <f>F106</f>
        <v>741.16</v>
      </c>
      <c r="G107" s="38">
        <f t="shared" si="1"/>
        <v>1884028.72</v>
      </c>
      <c r="H107" s="110"/>
      <c r="I107" s="118">
        <v>116.44</v>
      </c>
      <c r="J107" s="112">
        <v>1.42</v>
      </c>
      <c r="K107" s="14">
        <f>ROUND(I107/J107,2)</f>
        <v>82</v>
      </c>
      <c r="L107" s="250">
        <f>ROUND(D107/J107,2)</f>
        <v>21.83</v>
      </c>
      <c r="N107" s="288"/>
      <c r="O107" s="289" t="s">
        <v>258</v>
      </c>
      <c r="P107" s="290">
        <f>C107</f>
        <v>82</v>
      </c>
      <c r="Q107" s="290">
        <f t="shared" si="2"/>
        <v>31</v>
      </c>
      <c r="R107" s="290">
        <f t="shared" si="2"/>
        <v>2542</v>
      </c>
      <c r="S107" s="290">
        <f t="shared" si="2"/>
        <v>741.16</v>
      </c>
      <c r="T107" s="291">
        <f>ROUND(R107*S107,2)</f>
        <v>1884028.72</v>
      </c>
    </row>
    <row r="108" spans="1:20" ht="15">
      <c r="A108" s="275"/>
      <c r="B108" s="269" t="s">
        <v>259</v>
      </c>
      <c r="C108" s="37">
        <f>K108</f>
        <v>11.5</v>
      </c>
      <c r="D108" s="37">
        <v>49</v>
      </c>
      <c r="E108" s="37">
        <f>ROUND(C108*D108,2)</f>
        <v>563.5</v>
      </c>
      <c r="F108" s="37">
        <f>F107</f>
        <v>741.16</v>
      </c>
      <c r="G108" s="38">
        <f t="shared" si="1"/>
        <v>417643.66</v>
      </c>
      <c r="H108" s="110"/>
      <c r="I108" s="118">
        <v>16.33</v>
      </c>
      <c r="J108" s="112">
        <v>1.42</v>
      </c>
      <c r="K108" s="14">
        <f>ROUND(I108/J108,2)</f>
        <v>11.5</v>
      </c>
      <c r="L108" s="250">
        <f>ROUND(D108/J108,2)</f>
        <v>34.51</v>
      </c>
      <c r="N108" s="288"/>
      <c r="O108" s="289" t="s">
        <v>259</v>
      </c>
      <c r="P108" s="290">
        <f>C108</f>
        <v>11.5</v>
      </c>
      <c r="Q108" s="290">
        <f t="shared" si="2"/>
        <v>49</v>
      </c>
      <c r="R108" s="290">
        <f t="shared" si="2"/>
        <v>563.5</v>
      </c>
      <c r="S108" s="290">
        <f t="shared" si="2"/>
        <v>741.16</v>
      </c>
      <c r="T108" s="291">
        <f>ROUND(R108*S108,2)</f>
        <v>417643.66</v>
      </c>
    </row>
    <row r="109" spans="1:20" ht="15">
      <c r="A109" s="275"/>
      <c r="B109" s="269" t="s">
        <v>260</v>
      </c>
      <c r="C109" s="37">
        <f>K109</f>
        <v>0</v>
      </c>
      <c r="D109" s="37">
        <v>64</v>
      </c>
      <c r="E109" s="37">
        <f>ROUND(C109*D109,2)</f>
        <v>0</v>
      </c>
      <c r="F109" s="37">
        <f>F108</f>
        <v>741.16</v>
      </c>
      <c r="G109" s="38">
        <f t="shared" si="1"/>
        <v>0</v>
      </c>
      <c r="H109" s="110"/>
      <c r="I109" s="118">
        <v>0</v>
      </c>
      <c r="J109" s="112">
        <v>1.42</v>
      </c>
      <c r="K109" s="14"/>
      <c r="L109" s="250">
        <f>ROUND(D109/J109,2)</f>
        <v>45.07</v>
      </c>
      <c r="N109" s="288"/>
      <c r="O109" s="289" t="s">
        <v>260</v>
      </c>
      <c r="P109" s="290">
        <f>C109</f>
        <v>0</v>
      </c>
      <c r="Q109" s="290">
        <f t="shared" si="2"/>
        <v>64</v>
      </c>
      <c r="R109" s="290">
        <f t="shared" si="2"/>
        <v>0</v>
      </c>
      <c r="S109" s="290">
        <f t="shared" si="2"/>
        <v>741.16</v>
      </c>
      <c r="T109" s="291">
        <f>ROUND(R109*S109,2)</f>
        <v>0</v>
      </c>
    </row>
    <row r="110" spans="1:20" ht="15.75" thickBot="1">
      <c r="A110" s="278"/>
      <c r="B110" s="270"/>
      <c r="C110" s="54">
        <f>SUM(C106:C109)</f>
        <v>169.9</v>
      </c>
      <c r="D110" s="54"/>
      <c r="E110" s="54"/>
      <c r="F110" s="54"/>
      <c r="G110" s="271">
        <f>SUM(G106:G109)</f>
        <v>3264290.99</v>
      </c>
      <c r="H110" s="110"/>
      <c r="I110" s="118">
        <f>SUM(I106:I109)</f>
        <v>241.26</v>
      </c>
      <c r="J110" s="112"/>
      <c r="K110" s="14">
        <f>SUM(K106:K109)</f>
        <v>169.9</v>
      </c>
      <c r="L110" s="250"/>
      <c r="N110" s="292"/>
      <c r="O110" s="293"/>
      <c r="P110" s="294">
        <f>SUM(P106:P109)</f>
        <v>169.9</v>
      </c>
      <c r="Q110" s="294"/>
      <c r="R110" s="294"/>
      <c r="S110" s="294"/>
      <c r="T110" s="295">
        <f>SUM(T106:T109)</f>
        <v>3264290.99</v>
      </c>
    </row>
    <row r="111" spans="1:20" ht="15">
      <c r="A111" s="275"/>
      <c r="B111" s="269"/>
      <c r="C111" s="37"/>
      <c r="D111" s="37"/>
      <c r="E111" s="37"/>
      <c r="F111" s="37"/>
      <c r="G111" s="38"/>
      <c r="H111" s="110"/>
      <c r="I111" s="118"/>
      <c r="J111" s="112"/>
      <c r="K111" s="14"/>
      <c r="L111" s="250"/>
      <c r="N111" s="284"/>
      <c r="O111" s="285"/>
      <c r="P111" s="286"/>
      <c r="Q111" s="286"/>
      <c r="R111" s="286"/>
      <c r="S111" s="286"/>
      <c r="T111" s="287"/>
    </row>
    <row r="112" spans="1:20" ht="15">
      <c r="A112" s="275"/>
      <c r="B112" s="269" t="s">
        <v>257</v>
      </c>
      <c r="C112" s="37">
        <f>K112</f>
        <v>45.41</v>
      </c>
      <c r="D112" s="37">
        <v>17</v>
      </c>
      <c r="E112" s="37">
        <f>ROUND(C112*D112,2)</f>
        <v>771.97</v>
      </c>
      <c r="F112" s="37">
        <f>F100</f>
        <v>741.16</v>
      </c>
      <c r="G112" s="38">
        <f t="shared" si="1"/>
        <v>572153.29</v>
      </c>
      <c r="H112" s="110"/>
      <c r="I112" s="118">
        <v>64.48</v>
      </c>
      <c r="J112" s="112">
        <v>1.42</v>
      </c>
      <c r="K112" s="14">
        <f>ROUND(I112/J112,2)</f>
        <v>45.41</v>
      </c>
      <c r="L112" s="250">
        <f>ROUND(D112/J112,2)</f>
        <v>11.97</v>
      </c>
      <c r="N112" s="288"/>
      <c r="O112" s="289" t="s">
        <v>257</v>
      </c>
      <c r="P112" s="290">
        <f>C112</f>
        <v>45.41</v>
      </c>
      <c r="Q112" s="290">
        <f aca="true" t="shared" si="3" ref="Q112:S115">D112</f>
        <v>17</v>
      </c>
      <c r="R112" s="290">
        <f t="shared" si="3"/>
        <v>771.97</v>
      </c>
      <c r="S112" s="290">
        <f t="shared" si="3"/>
        <v>741.16</v>
      </c>
      <c r="T112" s="291">
        <f>ROUND(R112*S112,2)</f>
        <v>572153.29</v>
      </c>
    </row>
    <row r="113" spans="1:20" ht="15">
      <c r="A113" s="275" t="s">
        <v>302</v>
      </c>
      <c r="B113" s="269" t="s">
        <v>258</v>
      </c>
      <c r="C113" s="37">
        <f>K113</f>
        <v>131.1</v>
      </c>
      <c r="D113" s="37">
        <v>31</v>
      </c>
      <c r="E113" s="37">
        <f>ROUND(C113*D113,2)</f>
        <v>4064.1</v>
      </c>
      <c r="F113" s="37">
        <f>F112</f>
        <v>741.16</v>
      </c>
      <c r="G113" s="38">
        <f t="shared" si="1"/>
        <v>3012148.36</v>
      </c>
      <c r="H113" s="110"/>
      <c r="I113" s="118">
        <v>186.16</v>
      </c>
      <c r="J113" s="112">
        <v>1.42</v>
      </c>
      <c r="K113" s="14">
        <f>ROUND(I113/J113,2)</f>
        <v>131.1</v>
      </c>
      <c r="L113" s="250">
        <f>ROUND(D113/J113,2)</f>
        <v>21.83</v>
      </c>
      <c r="N113" s="288" t="s">
        <v>302</v>
      </c>
      <c r="O113" s="289" t="s">
        <v>258</v>
      </c>
      <c r="P113" s="290">
        <f>C113</f>
        <v>131.1</v>
      </c>
      <c r="Q113" s="290">
        <f t="shared" si="3"/>
        <v>31</v>
      </c>
      <c r="R113" s="290">
        <f t="shared" si="3"/>
        <v>4064.1</v>
      </c>
      <c r="S113" s="290">
        <f t="shared" si="3"/>
        <v>741.16</v>
      </c>
      <c r="T113" s="291">
        <f>ROUND(R113*S113,2)</f>
        <v>3012148.36</v>
      </c>
    </row>
    <row r="114" spans="1:20" ht="15">
      <c r="A114" s="275"/>
      <c r="B114" s="269" t="s">
        <v>259</v>
      </c>
      <c r="C114" s="37">
        <f>K114</f>
        <v>143</v>
      </c>
      <c r="D114" s="37">
        <v>49</v>
      </c>
      <c r="E114" s="37">
        <f>ROUND(C114*D114,2)</f>
        <v>7007</v>
      </c>
      <c r="F114" s="37">
        <f>F113</f>
        <v>741.16</v>
      </c>
      <c r="G114" s="38">
        <f t="shared" si="1"/>
        <v>5193308.12</v>
      </c>
      <c r="H114" s="110"/>
      <c r="I114" s="118">
        <v>203.06</v>
      </c>
      <c r="J114" s="112">
        <v>1.42</v>
      </c>
      <c r="K114" s="14">
        <f>ROUND(I114/J114,2)</f>
        <v>143</v>
      </c>
      <c r="L114" s="250">
        <f>ROUND(D114/J114,2)</f>
        <v>34.51</v>
      </c>
      <c r="N114" s="288"/>
      <c r="O114" s="289" t="s">
        <v>259</v>
      </c>
      <c r="P114" s="290">
        <f>C114</f>
        <v>143</v>
      </c>
      <c r="Q114" s="290">
        <f t="shared" si="3"/>
        <v>49</v>
      </c>
      <c r="R114" s="290">
        <f t="shared" si="3"/>
        <v>7007</v>
      </c>
      <c r="S114" s="290">
        <f t="shared" si="3"/>
        <v>741.16</v>
      </c>
      <c r="T114" s="291">
        <f>ROUND(R114*S114,2)</f>
        <v>5193308.12</v>
      </c>
    </row>
    <row r="115" spans="1:20" ht="15">
      <c r="A115" s="275"/>
      <c r="B115" s="269" t="s">
        <v>260</v>
      </c>
      <c r="C115" s="37">
        <f>K115</f>
        <v>3.6</v>
      </c>
      <c r="D115" s="37">
        <v>64</v>
      </c>
      <c r="E115" s="37">
        <f>ROUND(C115*D115,2)</f>
        <v>230.4</v>
      </c>
      <c r="F115" s="37">
        <f>F114</f>
        <v>741.16</v>
      </c>
      <c r="G115" s="38">
        <f t="shared" si="1"/>
        <v>170763.26</v>
      </c>
      <c r="H115" s="110"/>
      <c r="I115" s="118">
        <v>5.11</v>
      </c>
      <c r="J115" s="112">
        <v>1.42</v>
      </c>
      <c r="K115" s="14">
        <f>ROUND(I115/J115,2)</f>
        <v>3.6</v>
      </c>
      <c r="L115" s="250">
        <f>ROUND(D115/J115,2)</f>
        <v>45.07</v>
      </c>
      <c r="N115" s="288"/>
      <c r="O115" s="289" t="s">
        <v>260</v>
      </c>
      <c r="P115" s="290">
        <f>C115</f>
        <v>3.6</v>
      </c>
      <c r="Q115" s="290">
        <f t="shared" si="3"/>
        <v>64</v>
      </c>
      <c r="R115" s="290">
        <f t="shared" si="3"/>
        <v>230.4</v>
      </c>
      <c r="S115" s="290">
        <f t="shared" si="3"/>
        <v>741.16</v>
      </c>
      <c r="T115" s="291">
        <f>ROUND(R115*S115,2)</f>
        <v>170763.26</v>
      </c>
    </row>
    <row r="116" spans="1:20" ht="15.75" thickBot="1">
      <c r="A116" s="278"/>
      <c r="B116" s="270"/>
      <c r="C116" s="54">
        <f>SUM(C112:C115)</f>
        <v>323.11</v>
      </c>
      <c r="D116" s="54"/>
      <c r="E116" s="54"/>
      <c r="F116" s="54"/>
      <c r="G116" s="271">
        <f>SUM(G112:G115)</f>
        <v>8948373.03</v>
      </c>
      <c r="H116" s="110"/>
      <c r="I116" s="128">
        <f>SUM(I112:I115)</f>
        <v>458.81</v>
      </c>
      <c r="J116" s="114"/>
      <c r="K116" s="20">
        <f>SUM(K112:K115)</f>
        <v>323.11</v>
      </c>
      <c r="L116" s="251"/>
      <c r="N116" s="292"/>
      <c r="O116" s="293"/>
      <c r="P116" s="294">
        <f>SUM(P112:P115)</f>
        <v>323.11</v>
      </c>
      <c r="Q116" s="294"/>
      <c r="R116" s="294"/>
      <c r="S116" s="294"/>
      <c r="T116" s="295">
        <f>SUM(T112:T115)</f>
        <v>8948373.03</v>
      </c>
    </row>
    <row r="117" spans="1:20" ht="16.5" thickBot="1" thickTop="1">
      <c r="A117" s="277"/>
      <c r="B117" s="272"/>
      <c r="C117" s="29"/>
      <c r="D117" s="29"/>
      <c r="E117" s="29"/>
      <c r="F117" s="29"/>
      <c r="G117" s="30"/>
      <c r="H117" s="110"/>
      <c r="I117" s="110"/>
      <c r="J117" s="110"/>
      <c r="K117" s="110"/>
      <c r="N117" s="309"/>
      <c r="O117" s="310"/>
      <c r="P117" s="311"/>
      <c r="Q117" s="311"/>
      <c r="R117" s="311"/>
      <c r="S117" s="311"/>
      <c r="T117" s="312"/>
    </row>
    <row r="118" spans="1:20" ht="16.5" thickBot="1" thickTop="1">
      <c r="A118" s="276"/>
      <c r="B118" s="273" t="s">
        <v>66</v>
      </c>
      <c r="C118" s="45">
        <f>C104+C110+C116</f>
        <v>575.31</v>
      </c>
      <c r="D118" s="45"/>
      <c r="E118" s="45"/>
      <c r="F118" s="45"/>
      <c r="G118" s="46">
        <f>G104+G110+G116</f>
        <v>13332630.899999999</v>
      </c>
      <c r="H118" s="110"/>
      <c r="I118" s="110"/>
      <c r="J118" s="110"/>
      <c r="N118" s="305"/>
      <c r="O118" s="306" t="s">
        <v>66</v>
      </c>
      <c r="P118" s="307">
        <f>P104+P110+P116</f>
        <v>575.31</v>
      </c>
      <c r="Q118" s="307"/>
      <c r="R118" s="307"/>
      <c r="S118" s="307"/>
      <c r="T118" s="308">
        <f>T104+T110+T116</f>
        <v>13332630.899999999</v>
      </c>
    </row>
    <row r="119" spans="3:20" ht="15.75" thickTop="1">
      <c r="C119" s="115" t="s">
        <v>261</v>
      </c>
      <c r="D119" s="108"/>
      <c r="E119" s="108"/>
      <c r="F119" s="108">
        <f>'custosSalMín-igpm'!H40</f>
        <v>50</v>
      </c>
      <c r="G119" s="109">
        <f>ROUND(G118*F119%,2)</f>
        <v>6666315.45</v>
      </c>
      <c r="N119" s="296"/>
      <c r="O119" s="296"/>
      <c r="P119" s="186" t="s">
        <v>261</v>
      </c>
      <c r="Q119" s="297"/>
      <c r="R119" s="297"/>
      <c r="S119" s="297">
        <f>F119</f>
        <v>50</v>
      </c>
      <c r="T119" s="298">
        <f>ROUND(T118*S119%,2)</f>
        <v>6666315.45</v>
      </c>
    </row>
    <row r="120" spans="3:20" ht="15">
      <c r="C120" s="252" t="s">
        <v>262</v>
      </c>
      <c r="D120" s="112"/>
      <c r="E120" s="112"/>
      <c r="F120" s="112">
        <v>20</v>
      </c>
      <c r="G120" s="14">
        <f>ROUND(G119*F120%,2)</f>
        <v>1333263.09</v>
      </c>
      <c r="N120" s="296"/>
      <c r="O120" s="296"/>
      <c r="P120" s="299" t="s">
        <v>262</v>
      </c>
      <c r="Q120" s="300"/>
      <c r="R120" s="300"/>
      <c r="S120" s="300">
        <v>20</v>
      </c>
      <c r="T120" s="301">
        <f>ROUND(T119*S120%,2)</f>
        <v>1333263.09</v>
      </c>
    </row>
    <row r="121" spans="3:20" ht="15.75" thickBot="1">
      <c r="C121" s="120" t="s">
        <v>263</v>
      </c>
      <c r="D121" s="114"/>
      <c r="E121" s="114"/>
      <c r="F121" s="114">
        <v>14</v>
      </c>
      <c r="G121" s="20">
        <f>ROUND(G120/F121,2)</f>
        <v>95233.08</v>
      </c>
      <c r="N121" s="296"/>
      <c r="O121" s="296"/>
      <c r="P121" s="302" t="s">
        <v>263</v>
      </c>
      <c r="Q121" s="303"/>
      <c r="R121" s="303"/>
      <c r="S121" s="303">
        <f>F121</f>
        <v>14</v>
      </c>
      <c r="T121" s="304">
        <f>ROUND(T120/S121,2)</f>
        <v>95233.08</v>
      </c>
    </row>
    <row r="122" ht="15.75" thickTop="1">
      <c r="G122" s="110"/>
    </row>
    <row r="125" spans="1:12" ht="1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</row>
    <row r="126" ht="15.75" thickBot="1"/>
    <row r="127" spans="1:10" ht="15.75" thickTop="1">
      <c r="A127" s="8" t="s">
        <v>313</v>
      </c>
      <c r="B127" s="9" t="s">
        <v>317</v>
      </c>
      <c r="C127" s="323">
        <v>10000</v>
      </c>
      <c r="D127" s="323">
        <v>20000</v>
      </c>
      <c r="E127" s="323">
        <v>30000</v>
      </c>
      <c r="F127" s="323">
        <v>40000</v>
      </c>
      <c r="G127" s="323">
        <v>50000</v>
      </c>
      <c r="H127" s="323">
        <v>60000</v>
      </c>
      <c r="I127" s="9" t="s">
        <v>318</v>
      </c>
      <c r="J127" s="324" t="s">
        <v>81</v>
      </c>
    </row>
    <row r="128" spans="1:10" ht="15">
      <c r="A128" s="16" t="s">
        <v>314</v>
      </c>
      <c r="B128" s="13">
        <v>1</v>
      </c>
      <c r="C128" s="112">
        <v>320</v>
      </c>
      <c r="D128" s="112">
        <v>956</v>
      </c>
      <c r="E128" s="112">
        <v>1244</v>
      </c>
      <c r="F128" s="112">
        <v>1100</v>
      </c>
      <c r="G128" s="112">
        <v>632</v>
      </c>
      <c r="H128" s="112">
        <v>1588</v>
      </c>
      <c r="I128" s="112">
        <f>SUM(C128:H128)</f>
        <v>5840</v>
      </c>
      <c r="J128" s="14">
        <f>ROUND(I128*B128,2)</f>
        <v>5840</v>
      </c>
    </row>
    <row r="129" spans="1:10" ht="15">
      <c r="A129" s="16"/>
      <c r="B129" s="13"/>
      <c r="C129" s="112"/>
      <c r="D129" s="112"/>
      <c r="E129" s="112"/>
      <c r="F129" s="112"/>
      <c r="G129" s="112"/>
      <c r="H129" s="112"/>
      <c r="I129" s="112"/>
      <c r="J129" s="14">
        <f>ROUND(I129*B129,2)</f>
        <v>0</v>
      </c>
    </row>
    <row r="130" spans="1:10" ht="15">
      <c r="A130" s="16" t="s">
        <v>316</v>
      </c>
      <c r="B130" s="13">
        <v>2</v>
      </c>
      <c r="C130" s="112"/>
      <c r="D130" s="112"/>
      <c r="E130" s="112"/>
      <c r="F130" s="112"/>
      <c r="G130" s="112"/>
      <c r="H130" s="112"/>
      <c r="I130" s="112">
        <v>500</v>
      </c>
      <c r="J130" s="14">
        <f>ROUND(I130*B130,2)</f>
        <v>1000</v>
      </c>
    </row>
    <row r="131" spans="1:13" ht="15.75" thickBot="1">
      <c r="A131" s="18"/>
      <c r="B131" s="19"/>
      <c r="C131" s="114"/>
      <c r="D131" s="114"/>
      <c r="E131" s="114"/>
      <c r="F131" s="114"/>
      <c r="G131" s="114"/>
      <c r="H131" s="114"/>
      <c r="I131" s="114"/>
      <c r="J131" s="20">
        <f>SUM(J128:J130)</f>
        <v>6840</v>
      </c>
      <c r="L131" s="110"/>
      <c r="M131" s="110"/>
    </row>
    <row r="132" spans="3:13" ht="15.75" thickTop="1"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3" ht="15.75" thickBot="1"/>
    <row r="134" spans="1:8" ht="15.75" thickTop="1">
      <c r="A134" s="8" t="s">
        <v>319</v>
      </c>
      <c r="B134" s="9" t="s">
        <v>321</v>
      </c>
      <c r="C134" s="9" t="s">
        <v>320</v>
      </c>
      <c r="D134" s="9" t="s">
        <v>322</v>
      </c>
      <c r="E134" s="9" t="s">
        <v>323</v>
      </c>
      <c r="F134" s="9" t="s">
        <v>324</v>
      </c>
      <c r="G134" s="9" t="s">
        <v>325</v>
      </c>
      <c r="H134" s="140" t="s">
        <v>326</v>
      </c>
    </row>
    <row r="135" spans="1:8" ht="15">
      <c r="A135" s="16" t="s">
        <v>314</v>
      </c>
      <c r="B135" s="112">
        <v>15394.01</v>
      </c>
      <c r="C135" s="13">
        <v>20</v>
      </c>
      <c r="D135" s="112">
        <f>B135-ROUND(B135*C135%,2)</f>
        <v>12315.21</v>
      </c>
      <c r="E135" s="112">
        <f>D135</f>
        <v>12315.21</v>
      </c>
      <c r="F135" s="112">
        <f>B135+D135+E135</f>
        <v>40024.43</v>
      </c>
      <c r="G135" s="13">
        <v>1</v>
      </c>
      <c r="H135" s="14">
        <f>ROUND(F135*G135,2)</f>
        <v>40024.43</v>
      </c>
    </row>
    <row r="136" spans="1:8" ht="15">
      <c r="A136" s="16" t="s">
        <v>315</v>
      </c>
      <c r="B136" s="112">
        <v>9951.3</v>
      </c>
      <c r="C136" s="13">
        <v>20</v>
      </c>
      <c r="D136" s="112">
        <f>B136-ROUND(B136*C136%,2)</f>
        <v>7961.039999999999</v>
      </c>
      <c r="E136" s="112">
        <f>D136</f>
        <v>7961.039999999999</v>
      </c>
      <c r="F136" s="112">
        <f>B136+D136+E136</f>
        <v>25873.379999999997</v>
      </c>
      <c r="G136" s="13">
        <v>1</v>
      </c>
      <c r="H136" s="14">
        <f>ROUND(F136*G136,2)</f>
        <v>25873.38</v>
      </c>
    </row>
    <row r="137" spans="1:8" ht="15">
      <c r="A137" s="16" t="s">
        <v>316</v>
      </c>
      <c r="B137" s="112">
        <v>2638.04</v>
      </c>
      <c r="C137" s="13">
        <v>20</v>
      </c>
      <c r="D137" s="112">
        <f>B137-ROUND(B137*C137%,2)</f>
        <v>2110.43</v>
      </c>
      <c r="E137" s="112">
        <f>D137</f>
        <v>2110.43</v>
      </c>
      <c r="F137" s="112">
        <f>B137+D137+E137</f>
        <v>6858.9</v>
      </c>
      <c r="G137" s="13">
        <v>4</v>
      </c>
      <c r="H137" s="14">
        <f>ROUND(F137*G137,2)</f>
        <v>27435.6</v>
      </c>
    </row>
    <row r="138" spans="1:8" ht="15.75" thickBot="1">
      <c r="A138" s="18"/>
      <c r="B138" s="19"/>
      <c r="C138" s="19"/>
      <c r="D138" s="19"/>
      <c r="E138" s="19"/>
      <c r="F138" s="19"/>
      <c r="G138" s="19"/>
      <c r="H138" s="20">
        <f>SUM(H135:H137)</f>
        <v>93333.41</v>
      </c>
    </row>
    <row r="139" ht="16.5" thickBot="1" thickTop="1"/>
    <row r="140" spans="1:9" ht="15.75" thickTop="1">
      <c r="A140" s="8"/>
      <c r="B140" s="9"/>
      <c r="C140" s="108"/>
      <c r="D140" s="108" t="s">
        <v>232</v>
      </c>
      <c r="E140" s="108"/>
      <c r="F140" s="108"/>
      <c r="G140" s="108" t="s">
        <v>187</v>
      </c>
      <c r="H140" s="108" t="s">
        <v>337</v>
      </c>
      <c r="I140" s="109" t="s">
        <v>189</v>
      </c>
    </row>
    <row r="141" spans="1:9" ht="15">
      <c r="A141" s="118" t="s">
        <v>335</v>
      </c>
      <c r="B141" s="13" t="s">
        <v>334</v>
      </c>
      <c r="C141" s="112">
        <v>20000</v>
      </c>
      <c r="D141" s="112">
        <v>10</v>
      </c>
      <c r="E141" s="112">
        <f>ROUND(C141/D141,2)</f>
        <v>2000</v>
      </c>
      <c r="F141" s="112">
        <v>3.5</v>
      </c>
      <c r="G141" s="112">
        <f>ROUND(E141*F141,2)</f>
        <v>7000</v>
      </c>
      <c r="H141" s="112">
        <v>3</v>
      </c>
      <c r="I141" s="14">
        <f>ROUND(G141*H141,2)</f>
        <v>21000</v>
      </c>
    </row>
    <row r="142" spans="1:9" ht="15">
      <c r="A142" s="118" t="s">
        <v>336</v>
      </c>
      <c r="B142" s="13" t="s">
        <v>334</v>
      </c>
      <c r="C142" s="112">
        <v>20000</v>
      </c>
      <c r="D142" s="112">
        <v>10</v>
      </c>
      <c r="E142" s="112">
        <f>ROUND(C142/D142,2)</f>
        <v>2000</v>
      </c>
      <c r="F142" s="112">
        <v>2.7</v>
      </c>
      <c r="G142" s="112">
        <f>ROUND(E142*F142,2)</f>
        <v>5400</v>
      </c>
      <c r="H142" s="112">
        <v>3</v>
      </c>
      <c r="I142" s="14">
        <f>ROUND(G142*H142,2)</f>
        <v>16200</v>
      </c>
    </row>
    <row r="143" spans="1:9" ht="15.75" thickBot="1">
      <c r="A143" s="18"/>
      <c r="B143" s="19"/>
      <c r="C143" s="114"/>
      <c r="D143" s="114"/>
      <c r="E143" s="114"/>
      <c r="F143" s="114"/>
      <c r="G143" s="114"/>
      <c r="H143" s="114"/>
      <c r="I143" s="20">
        <f>SUM(I141:I142)</f>
        <v>37200</v>
      </c>
    </row>
    <row r="144" spans="3:8" ht="15.75" thickTop="1">
      <c r="C144" s="110"/>
      <c r="D144" s="110"/>
      <c r="E144" s="110"/>
      <c r="F144" s="110"/>
      <c r="G144" s="110"/>
      <c r="H144" s="110"/>
    </row>
    <row r="145" spans="3:8" ht="15">
      <c r="C145" s="110"/>
      <c r="D145" s="110"/>
      <c r="E145" s="110"/>
      <c r="F145" s="110"/>
      <c r="G145" s="110"/>
      <c r="H145" s="110"/>
    </row>
    <row r="146" spans="3:8" ht="15">
      <c r="C146" s="110"/>
      <c r="D146" s="110"/>
      <c r="E146" s="110"/>
      <c r="F146" s="110"/>
      <c r="G146" s="110"/>
      <c r="H146" s="110"/>
    </row>
    <row r="147" spans="3:8" ht="15">
      <c r="C147" s="110"/>
      <c r="D147" s="110"/>
      <c r="E147" s="110"/>
      <c r="F147" s="110"/>
      <c r="G147" s="110"/>
      <c r="H147" s="110"/>
    </row>
    <row r="148" spans="3:8" ht="15">
      <c r="C148" s="110"/>
      <c r="D148" s="110"/>
      <c r="E148" s="110"/>
      <c r="F148" s="110"/>
      <c r="G148" s="110"/>
      <c r="H148" s="110"/>
    </row>
    <row r="149" spans="3:8" ht="15">
      <c r="C149" s="110"/>
      <c r="D149" s="110"/>
      <c r="E149" s="110"/>
      <c r="F149" s="110"/>
      <c r="G149" s="110"/>
      <c r="H149" s="110"/>
    </row>
    <row r="150" spans="3:8" ht="15">
      <c r="C150" s="110"/>
      <c r="D150" s="110"/>
      <c r="E150" s="110"/>
      <c r="F150" s="110"/>
      <c r="G150" s="110"/>
      <c r="H150" s="110"/>
    </row>
    <row r="151" spans="3:8" ht="15">
      <c r="C151" s="110"/>
      <c r="D151" s="110"/>
      <c r="E151" s="110"/>
      <c r="F151" s="110"/>
      <c r="G151" s="110"/>
      <c r="H151" s="110"/>
    </row>
    <row r="152" spans="3:8" ht="15">
      <c r="C152" s="110"/>
      <c r="D152" s="110"/>
      <c r="E152" s="110"/>
      <c r="F152" s="110"/>
      <c r="G152" s="110"/>
      <c r="H152" s="110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71"/>
  <sheetViews>
    <sheetView zoomScalePageLayoutView="0" workbookViewId="0" topLeftCell="A28">
      <selection activeCell="M21" sqref="M21"/>
    </sheetView>
  </sheetViews>
  <sheetFormatPr defaultColWidth="9.140625" defaultRowHeight="15"/>
  <cols>
    <col min="2" max="2" width="25.28125" style="0" customWidth="1"/>
    <col min="4" max="4" width="9.7109375" style="0" customWidth="1"/>
    <col min="10" max="10" width="9.8515625" style="0" customWidth="1"/>
    <col min="11" max="11" width="13.28125" style="0" bestFit="1" customWidth="1"/>
    <col min="12" max="12" width="9.57421875" style="0" bestFit="1" customWidth="1"/>
  </cols>
  <sheetData>
    <row r="1" spans="2:13" ht="15.75" thickTop="1">
      <c r="B1" s="8"/>
      <c r="C1" s="9"/>
      <c r="D1" s="9" t="s">
        <v>99</v>
      </c>
      <c r="E1" s="10" t="s">
        <v>100</v>
      </c>
      <c r="F1" s="9"/>
      <c r="G1" s="9"/>
      <c r="H1" s="108"/>
      <c r="I1" s="109"/>
      <c r="J1" s="110"/>
      <c r="K1" s="110"/>
      <c r="L1" s="110"/>
      <c r="M1" s="110"/>
    </row>
    <row r="2" spans="2:13" ht="15">
      <c r="B2" s="16"/>
      <c r="C2" s="13" t="s">
        <v>101</v>
      </c>
      <c r="D2" s="13" t="s">
        <v>102</v>
      </c>
      <c r="E2" s="111" t="s">
        <v>103</v>
      </c>
      <c r="F2" s="13"/>
      <c r="G2" s="111" t="s">
        <v>104</v>
      </c>
      <c r="H2" s="112">
        <v>678</v>
      </c>
      <c r="I2" s="14"/>
      <c r="J2" s="110"/>
      <c r="K2" s="110"/>
      <c r="L2" s="110"/>
      <c r="M2" s="110"/>
    </row>
    <row r="3" spans="2:13" ht="15">
      <c r="B3" s="16" t="s">
        <v>47</v>
      </c>
      <c r="C3" s="112">
        <v>2000</v>
      </c>
      <c r="D3" s="112">
        <v>19.75</v>
      </c>
      <c r="E3" s="112">
        <f>ROUND(C3*D3%,2)+C3</f>
        <v>2395</v>
      </c>
      <c r="F3" s="112"/>
      <c r="G3" s="113" t="s">
        <v>105</v>
      </c>
      <c r="H3" s="112">
        <v>880</v>
      </c>
      <c r="I3" s="14"/>
      <c r="J3" s="110"/>
      <c r="K3" s="110"/>
      <c r="L3" s="110"/>
      <c r="M3" s="110"/>
    </row>
    <row r="4" spans="2:13" ht="15">
      <c r="B4" s="16" t="s">
        <v>106</v>
      </c>
      <c r="C4" s="112">
        <v>530</v>
      </c>
      <c r="D4" s="112">
        <v>19.75</v>
      </c>
      <c r="E4" s="112">
        <f>ROUND(C4*D4%,2)+C4</f>
        <v>634.6800000000001</v>
      </c>
      <c r="F4" s="112"/>
      <c r="G4" s="113" t="s">
        <v>107</v>
      </c>
      <c r="H4" s="112">
        <f>H3-H2</f>
        <v>202</v>
      </c>
      <c r="I4" s="14">
        <f>ROUND(H4/H2%,2)</f>
        <v>29.79</v>
      </c>
      <c r="J4" s="110"/>
      <c r="K4" s="110"/>
      <c r="L4" s="110"/>
      <c r="M4" s="110"/>
    </row>
    <row r="5" spans="2:13" ht="15.75" thickBot="1">
      <c r="B5" s="18" t="s">
        <v>108</v>
      </c>
      <c r="C5" s="114">
        <v>550</v>
      </c>
      <c r="D5" s="114">
        <v>19.75</v>
      </c>
      <c r="E5" s="114">
        <f>ROUND(C5*D5%,2)+C5</f>
        <v>658.63</v>
      </c>
      <c r="F5" s="114"/>
      <c r="G5" s="114"/>
      <c r="H5" s="114"/>
      <c r="I5" s="20"/>
      <c r="J5" s="110"/>
      <c r="K5" s="110"/>
      <c r="L5" s="110"/>
      <c r="M5" s="110"/>
    </row>
    <row r="6" spans="3:13" ht="16.5" thickBot="1" thickTop="1"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3:13" ht="16.5" thickBot="1" thickTop="1">
      <c r="C7" s="110"/>
      <c r="D7" s="101" t="s">
        <v>109</v>
      </c>
      <c r="E7" s="110"/>
      <c r="F7" s="110"/>
      <c r="G7" s="115"/>
      <c r="H7" s="116" t="s">
        <v>110</v>
      </c>
      <c r="I7" s="108"/>
      <c r="J7" s="117" t="s">
        <v>111</v>
      </c>
      <c r="K7" s="110"/>
      <c r="L7" s="110"/>
      <c r="M7" s="110"/>
    </row>
    <row r="8" spans="2:13" ht="15.75" thickTop="1">
      <c r="B8" s="8" t="s">
        <v>47</v>
      </c>
      <c r="C8" s="108">
        <v>2000</v>
      </c>
      <c r="D8" s="108">
        <v>29.79</v>
      </c>
      <c r="E8" s="109">
        <f>ROUND(C8*D8%,2)+C8</f>
        <v>2595.8</v>
      </c>
      <c r="F8" s="110"/>
      <c r="G8" s="118"/>
      <c r="H8" s="112">
        <v>70</v>
      </c>
      <c r="I8" s="112">
        <v>5.19</v>
      </c>
      <c r="J8" s="119">
        <f>ROUND(H8/I8,2)</f>
        <v>13.49</v>
      </c>
      <c r="K8" s="110"/>
      <c r="L8" s="110"/>
      <c r="M8" s="110"/>
    </row>
    <row r="9" spans="2:13" ht="15">
      <c r="B9" s="16" t="s">
        <v>106</v>
      </c>
      <c r="C9" s="112">
        <v>530</v>
      </c>
      <c r="D9" s="112">
        <v>29.79</v>
      </c>
      <c r="E9" s="14">
        <f>ROUND(C9*D9%,2)+C9</f>
        <v>687.89</v>
      </c>
      <c r="F9" s="110"/>
      <c r="G9" s="118"/>
      <c r="H9" s="112">
        <v>123</v>
      </c>
      <c r="I9" s="112">
        <v>23.11</v>
      </c>
      <c r="J9" s="119">
        <f>ROUND(H9/I9,2)</f>
        <v>5.32</v>
      </c>
      <c r="K9" s="110"/>
      <c r="L9" s="110"/>
      <c r="M9" s="110"/>
    </row>
    <row r="10" spans="2:13" ht="15.75" thickBot="1">
      <c r="B10" s="18" t="s">
        <v>108</v>
      </c>
      <c r="C10" s="114">
        <v>550</v>
      </c>
      <c r="D10" s="114">
        <v>29.79</v>
      </c>
      <c r="E10" s="20">
        <f>ROUND(C10*D10%,2)+C10</f>
        <v>713.85</v>
      </c>
      <c r="F10" s="110"/>
      <c r="G10" s="120" t="s">
        <v>48</v>
      </c>
      <c r="H10" s="114">
        <v>2000</v>
      </c>
      <c r="I10" s="114">
        <v>0.3</v>
      </c>
      <c r="J10" s="121">
        <f>ROUND(H10*I10,2)</f>
        <v>600</v>
      </c>
      <c r="K10" s="110"/>
      <c r="L10" s="110"/>
      <c r="M10" s="110"/>
    </row>
    <row r="11" spans="3:13" ht="16.5" thickBot="1" thickTop="1">
      <c r="C11" s="110"/>
      <c r="D11" s="110"/>
      <c r="E11" s="110"/>
      <c r="F11" s="110"/>
      <c r="K11" s="110"/>
      <c r="L11" s="110"/>
      <c r="M11" s="110"/>
    </row>
    <row r="12" spans="3:13" ht="16.5" thickBot="1" thickTop="1">
      <c r="C12" s="110"/>
      <c r="D12" s="185" t="s">
        <v>159</v>
      </c>
      <c r="E12" s="122" t="s">
        <v>112</v>
      </c>
      <c r="F12" s="186" t="s">
        <v>160</v>
      </c>
      <c r="G12" s="123" t="s">
        <v>113</v>
      </c>
      <c r="H12" s="124" t="s">
        <v>73</v>
      </c>
      <c r="I12" s="125" t="s">
        <v>114</v>
      </c>
      <c r="J12" s="8"/>
      <c r="K12" s="108"/>
      <c r="L12" s="140" t="s">
        <v>286</v>
      </c>
      <c r="M12" s="110"/>
    </row>
    <row r="13" spans="3:13" ht="16.5" thickBot="1" thickTop="1">
      <c r="C13" s="110"/>
      <c r="D13" s="126">
        <v>80</v>
      </c>
      <c r="E13" s="127">
        <v>29.79</v>
      </c>
      <c r="F13" s="128">
        <v>20</v>
      </c>
      <c r="G13" s="129">
        <v>19.75</v>
      </c>
      <c r="H13" s="130" t="s">
        <v>115</v>
      </c>
      <c r="I13" s="125" t="s">
        <v>116</v>
      </c>
      <c r="J13" s="16"/>
      <c r="K13" s="112" t="s">
        <v>288</v>
      </c>
      <c r="L13" s="119" t="s">
        <v>287</v>
      </c>
      <c r="M13" s="185" t="s">
        <v>289</v>
      </c>
    </row>
    <row r="14" spans="2:13" ht="15.75" thickTop="1">
      <c r="B14" s="8" t="s">
        <v>47</v>
      </c>
      <c r="C14" s="131">
        <v>2000</v>
      </c>
      <c r="D14" s="115">
        <f>ROUND(C14*D13%,2)</f>
        <v>1600</v>
      </c>
      <c r="E14" s="132">
        <f>ROUND(D14*E13%,2)+D14</f>
        <v>2076.64</v>
      </c>
      <c r="F14" s="133">
        <f>ROUND(C14*F13%,2)</f>
        <v>400</v>
      </c>
      <c r="G14" s="134">
        <f>ROUND(F14*G13%,2)+F14</f>
        <v>479</v>
      </c>
      <c r="H14" s="135">
        <f>E14+G14</f>
        <v>2555.64</v>
      </c>
      <c r="I14" s="110">
        <f>D14+F14-C14</f>
        <v>0</v>
      </c>
      <c r="J14" s="16">
        <f>ROUND(H14/D14%,2)-100</f>
        <v>59.72999999999999</v>
      </c>
      <c r="K14" s="112">
        <f>H14-C14</f>
        <v>555.6399999999999</v>
      </c>
      <c r="L14" s="266">
        <f>ROUND(K14/C14%,6)</f>
        <v>27.782</v>
      </c>
      <c r="M14" s="264">
        <f>ROUND(C14*L14%,2)+C14-H14</f>
        <v>0</v>
      </c>
    </row>
    <row r="15" spans="2:13" ht="15">
      <c r="B15" s="16" t="s">
        <v>106</v>
      </c>
      <c r="C15" s="136">
        <v>530</v>
      </c>
      <c r="D15" s="118">
        <f>ROUND(C15*D13%,2)</f>
        <v>424</v>
      </c>
      <c r="E15" s="137">
        <f>ROUND(D15*E13%,2)+D15</f>
        <v>550.31</v>
      </c>
      <c r="F15" s="118">
        <f>ROUND(C15*F13%,2)</f>
        <v>106</v>
      </c>
      <c r="G15" s="137">
        <f>ROUND(F15*G13%,2)+F15</f>
        <v>126.94</v>
      </c>
      <c r="H15" s="135">
        <f>E15+G15</f>
        <v>677.25</v>
      </c>
      <c r="I15" s="110">
        <f>D15+F15-C15</f>
        <v>0</v>
      </c>
      <c r="J15" s="16">
        <f>ROUND(H15/D15%,2)-100</f>
        <v>59.72999999999999</v>
      </c>
      <c r="K15" s="112">
        <f>H15-C15</f>
        <v>147.25</v>
      </c>
      <c r="L15" s="266">
        <f>ROUND(K15/C15%,6)</f>
        <v>27.783019</v>
      </c>
      <c r="M15" s="264">
        <f>ROUND(C15*L15%,2)+C15-H15</f>
        <v>0</v>
      </c>
    </row>
    <row r="16" spans="2:13" ht="15.75" thickBot="1">
      <c r="B16" s="18" t="s">
        <v>108</v>
      </c>
      <c r="C16" s="138">
        <v>550</v>
      </c>
      <c r="D16" s="128">
        <f>ROUND(C16*D13%,2)</f>
        <v>440</v>
      </c>
      <c r="E16" s="129">
        <f>ROUND(D16*E13%,2)+D16</f>
        <v>571.08</v>
      </c>
      <c r="F16" s="128">
        <f>ROUND(C16*F13%,2)</f>
        <v>110</v>
      </c>
      <c r="G16" s="129">
        <f>ROUND(F16*G13%,2)+F16</f>
        <v>131.73</v>
      </c>
      <c r="H16" s="139">
        <f>E16+G16</f>
        <v>702.8100000000001</v>
      </c>
      <c r="I16" s="110">
        <f>D16+F16-C16</f>
        <v>0</v>
      </c>
      <c r="J16" s="18">
        <f>ROUND(H16/D16%,2)-100</f>
        <v>59.72999999999999</v>
      </c>
      <c r="K16" s="114">
        <f>H16-C16</f>
        <v>152.81000000000006</v>
      </c>
      <c r="L16" s="266">
        <f>ROUND(K16/C16%,6)</f>
        <v>27.783636</v>
      </c>
      <c r="M16" s="265">
        <f>ROUND(C16*L16%,2)+C16-H16</f>
        <v>0</v>
      </c>
    </row>
    <row r="17" spans="3:13" ht="16.5" thickBot="1" thickTop="1">
      <c r="C17" s="110"/>
      <c r="D17" s="110"/>
      <c r="E17" s="110"/>
      <c r="F17" s="110"/>
      <c r="K17" s="110"/>
      <c r="L17" s="110"/>
      <c r="M17" s="110"/>
    </row>
    <row r="18" spans="3:13" ht="15.75" thickTop="1">
      <c r="C18" s="110"/>
      <c r="D18" s="185" t="s">
        <v>159</v>
      </c>
      <c r="E18" s="122" t="s">
        <v>112</v>
      </c>
      <c r="F18" s="186" t="s">
        <v>160</v>
      </c>
      <c r="G18" s="123" t="s">
        <v>113</v>
      </c>
      <c r="H18" s="124" t="s">
        <v>73</v>
      </c>
      <c r="I18" s="125" t="s">
        <v>114</v>
      </c>
      <c r="K18" s="110"/>
      <c r="L18" s="110"/>
      <c r="M18" s="110"/>
    </row>
    <row r="19" spans="3:13" ht="15.75" thickBot="1">
      <c r="C19" s="110"/>
      <c r="D19" s="72">
        <v>80</v>
      </c>
      <c r="E19" s="162">
        <v>29.79</v>
      </c>
      <c r="F19" s="163">
        <v>20</v>
      </c>
      <c r="G19" s="164">
        <v>19.75</v>
      </c>
      <c r="H19" s="165" t="s">
        <v>115</v>
      </c>
      <c r="I19" s="125" t="s">
        <v>116</v>
      </c>
      <c r="K19" s="110"/>
      <c r="L19" s="110"/>
      <c r="M19" s="110"/>
    </row>
    <row r="20" spans="2:13" ht="15.75" thickTop="1">
      <c r="B20" s="85" t="s">
        <v>82</v>
      </c>
      <c r="C20" s="166">
        <v>26.88</v>
      </c>
      <c r="D20" s="115">
        <f>ROUND(C20*D19%,2)</f>
        <v>21.5</v>
      </c>
      <c r="E20" s="132">
        <f>ROUND(D20*E19%,2)+D20</f>
        <v>27.9</v>
      </c>
      <c r="F20" s="115">
        <f>ROUND(C20*F19%,2)</f>
        <v>5.38</v>
      </c>
      <c r="G20" s="132">
        <f>ROUND(F20*G19%,2)+F20</f>
        <v>6.4399999999999995</v>
      </c>
      <c r="H20" s="167">
        <f>E20+G20</f>
        <v>34.339999999999996</v>
      </c>
      <c r="I20" s="110">
        <f>D20+F20-C20</f>
        <v>0</v>
      </c>
      <c r="K20" s="110"/>
      <c r="L20" s="110"/>
      <c r="M20" s="110"/>
    </row>
    <row r="21" spans="2:13" ht="15.75" thickBot="1">
      <c r="B21" s="93" t="s">
        <v>83</v>
      </c>
      <c r="C21" s="168">
        <v>16.08</v>
      </c>
      <c r="D21" s="128">
        <f>ROUND(C21*D19%,2)</f>
        <v>12.86</v>
      </c>
      <c r="E21" s="129">
        <f>ROUND(D21*E19%,2)+D21</f>
        <v>16.689999999999998</v>
      </c>
      <c r="F21" s="128">
        <f>ROUND(C21*F19%,2)</f>
        <v>3.22</v>
      </c>
      <c r="G21" s="129">
        <f>ROUND(F21*G19%,2)+F21</f>
        <v>3.8600000000000003</v>
      </c>
      <c r="H21" s="139">
        <f>E21+G21</f>
        <v>20.549999999999997</v>
      </c>
      <c r="I21" s="110">
        <f>D21+F21-C21</f>
        <v>0</v>
      </c>
      <c r="K21" s="110"/>
      <c r="L21" s="110"/>
      <c r="M21" s="110"/>
    </row>
    <row r="22" spans="3:13" ht="15.75" thickTop="1">
      <c r="C22" s="110"/>
      <c r="D22" s="110"/>
      <c r="E22" s="110"/>
      <c r="F22" s="110"/>
      <c r="K22" s="110"/>
      <c r="L22" s="110"/>
      <c r="M22" s="110"/>
    </row>
    <row r="23" spans="3:13" ht="15">
      <c r="C23" s="110"/>
      <c r="D23" s="110"/>
      <c r="E23" s="110"/>
      <c r="F23" s="110"/>
      <c r="K23" s="110"/>
      <c r="L23" s="110"/>
      <c r="M23" s="110"/>
    </row>
    <row r="24" spans="3:13" ht="15">
      <c r="C24" s="110"/>
      <c r="D24" s="110"/>
      <c r="E24" s="110"/>
      <c r="F24" s="110"/>
      <c r="K24" s="110"/>
      <c r="L24" s="110"/>
      <c r="M24" s="110"/>
    </row>
    <row r="25" spans="3:13" ht="15">
      <c r="C25" s="110"/>
      <c r="D25" s="110"/>
      <c r="E25" s="110"/>
      <c r="F25" s="110"/>
      <c r="K25" s="110"/>
      <c r="L25" s="110"/>
      <c r="M25" s="110"/>
    </row>
    <row r="26" spans="3:13" ht="15">
      <c r="C26" s="110"/>
      <c r="D26" s="110"/>
      <c r="E26" s="110"/>
      <c r="F26" s="110"/>
      <c r="K26" s="110"/>
      <c r="L26" s="110"/>
      <c r="M26" s="110"/>
    </row>
    <row r="27" spans="3:13" ht="15.75" thickBot="1">
      <c r="C27" s="110"/>
      <c r="D27" s="110"/>
      <c r="E27" s="110"/>
      <c r="F27" s="110"/>
      <c r="K27" s="110"/>
      <c r="L27" s="110"/>
      <c r="M27" s="110"/>
    </row>
    <row r="28" spans="3:13" ht="16.5" thickBot="1" thickTop="1">
      <c r="C28" s="110"/>
      <c r="D28" s="110"/>
      <c r="E28" s="110"/>
      <c r="F28" s="110"/>
      <c r="H28" s="115">
        <v>4500</v>
      </c>
      <c r="I28" s="10" t="s">
        <v>117</v>
      </c>
      <c r="J28" s="140"/>
      <c r="K28" s="110"/>
      <c r="L28" s="110"/>
      <c r="M28" s="110"/>
    </row>
    <row r="29" spans="2:13" ht="16.5" thickBot="1" thickTop="1">
      <c r="B29" s="78" t="s">
        <v>118</v>
      </c>
      <c r="C29" s="141"/>
      <c r="D29" s="142"/>
      <c r="E29" s="110"/>
      <c r="F29" s="110"/>
      <c r="H29" s="16">
        <v>45</v>
      </c>
      <c r="I29" s="111" t="s">
        <v>119</v>
      </c>
      <c r="J29" s="119"/>
      <c r="K29" s="110"/>
      <c r="L29" s="110"/>
      <c r="M29" s="110"/>
    </row>
    <row r="30" spans="2:10" ht="15.75" thickTop="1">
      <c r="B30" s="143" t="s">
        <v>120</v>
      </c>
      <c r="C30" s="108">
        <v>2056.2</v>
      </c>
      <c r="D30" s="109"/>
      <c r="E30" s="110"/>
      <c r="F30" s="110"/>
      <c r="H30" s="118">
        <f>ROUND(H28/H29,2)</f>
        <v>100</v>
      </c>
      <c r="I30" s="111" t="s">
        <v>121</v>
      </c>
      <c r="J30" s="119"/>
    </row>
    <row r="31" spans="2:10" ht="15">
      <c r="B31" s="17" t="s">
        <v>122</v>
      </c>
      <c r="C31" s="112">
        <v>20</v>
      </c>
      <c r="D31" s="14"/>
      <c r="E31" s="110"/>
      <c r="F31" s="110"/>
      <c r="H31" s="16">
        <v>20</v>
      </c>
      <c r="I31" s="144" t="s">
        <v>123</v>
      </c>
      <c r="J31" s="119"/>
    </row>
    <row r="32" spans="2:10" ht="15.75" thickBot="1">
      <c r="B32" s="145" t="s">
        <v>124</v>
      </c>
      <c r="C32" s="114">
        <f>ROUND(C30/C31,2)</f>
        <v>102.81</v>
      </c>
      <c r="D32" s="20"/>
      <c r="E32" s="110"/>
      <c r="F32" s="110"/>
      <c r="H32" s="146">
        <f>ROUND(H30/H31,2)</f>
        <v>5</v>
      </c>
      <c r="I32" s="147" t="s">
        <v>125</v>
      </c>
      <c r="J32" s="121"/>
    </row>
    <row r="33" spans="2:4" ht="15.75" thickTop="1">
      <c r="B33" s="148"/>
      <c r="C33" s="149"/>
      <c r="D33" s="150"/>
    </row>
    <row r="34" spans="2:4" ht="15.75" thickBot="1">
      <c r="B34" s="17" t="s">
        <v>126</v>
      </c>
      <c r="C34" s="151">
        <v>5</v>
      </c>
      <c r="D34" s="119"/>
    </row>
    <row r="35" spans="2:11" ht="15.75" thickTop="1">
      <c r="B35" s="17" t="s">
        <v>127</v>
      </c>
      <c r="C35" s="152">
        <v>2.42</v>
      </c>
      <c r="D35" s="119"/>
      <c r="H35" s="143" t="s">
        <v>128</v>
      </c>
      <c r="I35" s="9"/>
      <c r="J35" s="9"/>
      <c r="K35" s="140" t="s">
        <v>129</v>
      </c>
    </row>
    <row r="36" spans="2:11" ht="15">
      <c r="B36" s="16"/>
      <c r="C36" s="112"/>
      <c r="D36" s="119"/>
      <c r="H36" s="16" t="s">
        <v>130</v>
      </c>
      <c r="I36" s="112">
        <v>100</v>
      </c>
      <c r="J36" s="13">
        <v>6</v>
      </c>
      <c r="K36" s="14">
        <f>ROUND(I36/J36,2)</f>
        <v>16.67</v>
      </c>
    </row>
    <row r="37" spans="2:11" ht="15.75" thickBot="1">
      <c r="B37" s="18" t="s">
        <v>131</v>
      </c>
      <c r="C37" s="114">
        <f>C32+C34+C35</f>
        <v>110.23</v>
      </c>
      <c r="D37" s="121"/>
      <c r="H37" s="16" t="s">
        <v>132</v>
      </c>
      <c r="I37" s="112">
        <v>25</v>
      </c>
      <c r="J37" s="13">
        <v>6</v>
      </c>
      <c r="K37" s="14">
        <f aca="true" t="shared" si="0" ref="K37:K43">ROUND(I37/J37,2)</f>
        <v>4.17</v>
      </c>
    </row>
    <row r="38" spans="2:11" ht="16.5" thickBot="1" thickTop="1">
      <c r="B38" s="153" t="s">
        <v>133</v>
      </c>
      <c r="C38" s="154">
        <f>ROUND(C37*D38%,2)</f>
        <v>11.02</v>
      </c>
      <c r="D38" s="155">
        <v>10</v>
      </c>
      <c r="H38" s="16" t="s">
        <v>134</v>
      </c>
      <c r="I38" s="112">
        <v>25</v>
      </c>
      <c r="J38" s="13">
        <v>4</v>
      </c>
      <c r="K38" s="14">
        <f t="shared" si="0"/>
        <v>6.25</v>
      </c>
    </row>
    <row r="39" spans="2:11" ht="16.5" thickBot="1" thickTop="1">
      <c r="B39" s="156" t="s">
        <v>135</v>
      </c>
      <c r="C39" s="157">
        <f>C37+C38</f>
        <v>121.25</v>
      </c>
      <c r="D39" s="158"/>
      <c r="H39" s="16" t="s">
        <v>136</v>
      </c>
      <c r="I39" s="112">
        <v>15</v>
      </c>
      <c r="J39" s="13">
        <v>3</v>
      </c>
      <c r="K39" s="14">
        <f t="shared" si="0"/>
        <v>5</v>
      </c>
    </row>
    <row r="40" spans="3:11" ht="16.5" thickBot="1" thickTop="1">
      <c r="C40" s="110"/>
      <c r="H40" s="16" t="s">
        <v>137</v>
      </c>
      <c r="I40" s="112">
        <v>5</v>
      </c>
      <c r="J40" s="13">
        <v>6</v>
      </c>
      <c r="K40" s="14">
        <f t="shared" si="0"/>
        <v>0.83</v>
      </c>
    </row>
    <row r="41" spans="2:11" ht="15.75" thickTop="1">
      <c r="B41" s="8"/>
      <c r="C41" s="9" t="s">
        <v>44</v>
      </c>
      <c r="D41" s="9"/>
      <c r="E41" s="9"/>
      <c r="F41" s="10" t="s">
        <v>45</v>
      </c>
      <c r="G41" s="11" t="s">
        <v>46</v>
      </c>
      <c r="H41" s="16" t="s">
        <v>138</v>
      </c>
      <c r="I41" s="112">
        <v>40</v>
      </c>
      <c r="J41" s="13">
        <v>6</v>
      </c>
      <c r="K41" s="14">
        <f t="shared" si="0"/>
        <v>6.67</v>
      </c>
    </row>
    <row r="42" spans="2:11" ht="15">
      <c r="B42" s="12" t="s">
        <v>47</v>
      </c>
      <c r="C42" s="13"/>
      <c r="D42" s="13"/>
      <c r="E42" s="13"/>
      <c r="F42" s="13"/>
      <c r="G42" s="14"/>
      <c r="H42" s="16" t="s">
        <v>139</v>
      </c>
      <c r="I42" s="112">
        <v>25</v>
      </c>
      <c r="J42" s="13">
        <v>4</v>
      </c>
      <c r="K42" s="14">
        <f t="shared" si="0"/>
        <v>6.25</v>
      </c>
    </row>
    <row r="43" spans="2:11" ht="15">
      <c r="B43" s="15" t="s">
        <v>48</v>
      </c>
      <c r="C43" s="13">
        <v>2000</v>
      </c>
      <c r="D43" s="13">
        <v>0.3</v>
      </c>
      <c r="E43" s="13"/>
      <c r="F43" s="13"/>
      <c r="G43" s="14">
        <f>ROUND(C43*D43,2)</f>
        <v>600</v>
      </c>
      <c r="H43" s="16" t="s">
        <v>140</v>
      </c>
      <c r="I43" s="112">
        <v>30</v>
      </c>
      <c r="J43" s="13">
        <v>12</v>
      </c>
      <c r="K43" s="14">
        <f t="shared" si="0"/>
        <v>2.5</v>
      </c>
    </row>
    <row r="44" spans="2:11" ht="15">
      <c r="B44" s="16" t="s">
        <v>49</v>
      </c>
      <c r="C44" s="13">
        <v>6.5</v>
      </c>
      <c r="D44" s="13"/>
      <c r="E44" s="13"/>
      <c r="F44" s="13">
        <v>121.25</v>
      </c>
      <c r="G44" s="14">
        <f aca="true" t="shared" si="1" ref="G44:G49">ROUND(C44*F44,2)</f>
        <v>788.13</v>
      </c>
      <c r="H44" s="16"/>
      <c r="I44" s="112"/>
      <c r="J44" s="13"/>
      <c r="K44" s="14">
        <f>SUM(K36:K43)</f>
        <v>48.34</v>
      </c>
    </row>
    <row r="45" spans="2:11" ht="15">
      <c r="B45" s="16" t="s">
        <v>50</v>
      </c>
      <c r="C45" s="13">
        <v>10</v>
      </c>
      <c r="D45" s="13"/>
      <c r="E45" s="13"/>
      <c r="F45" s="13">
        <v>121.25</v>
      </c>
      <c r="G45" s="14">
        <f t="shared" si="1"/>
        <v>1212.5</v>
      </c>
      <c r="H45" s="16"/>
      <c r="I45" s="112"/>
      <c r="J45" s="13"/>
      <c r="K45" s="14">
        <v>20</v>
      </c>
    </row>
    <row r="46" spans="2:11" ht="15.75" thickBot="1">
      <c r="B46" s="16" t="s">
        <v>47</v>
      </c>
      <c r="C46" s="13">
        <v>5</v>
      </c>
      <c r="D46" s="13"/>
      <c r="E46" s="13"/>
      <c r="F46" s="13">
        <v>121.25</v>
      </c>
      <c r="G46" s="14">
        <f t="shared" si="1"/>
        <v>606.25</v>
      </c>
      <c r="H46" s="18"/>
      <c r="I46" s="114"/>
      <c r="J46" s="19"/>
      <c r="K46" s="159">
        <f>ROUND(K44/K45,2)</f>
        <v>2.42</v>
      </c>
    </row>
    <row r="47" spans="2:7" ht="15.75" thickTop="1">
      <c r="B47" s="16" t="s">
        <v>51</v>
      </c>
      <c r="C47" s="13">
        <v>1.3</v>
      </c>
      <c r="D47" s="13"/>
      <c r="E47" s="13"/>
      <c r="F47" s="13">
        <v>121.25</v>
      </c>
      <c r="G47" s="14">
        <f t="shared" si="1"/>
        <v>157.63</v>
      </c>
    </row>
    <row r="48" spans="2:7" ht="15">
      <c r="B48" s="16" t="s">
        <v>52</v>
      </c>
      <c r="C48" s="13">
        <v>2</v>
      </c>
      <c r="D48" s="13"/>
      <c r="E48" s="13"/>
      <c r="F48" s="13">
        <v>121.25</v>
      </c>
      <c r="G48" s="14">
        <f t="shared" si="1"/>
        <v>242.5</v>
      </c>
    </row>
    <row r="49" spans="2:7" ht="15">
      <c r="B49" s="16" t="s">
        <v>53</v>
      </c>
      <c r="C49" s="13">
        <v>2</v>
      </c>
      <c r="D49" s="13"/>
      <c r="E49" s="13"/>
      <c r="F49" s="13">
        <v>121.25</v>
      </c>
      <c r="G49" s="14">
        <f t="shared" si="1"/>
        <v>242.5</v>
      </c>
    </row>
    <row r="50" spans="2:7" ht="15.75" thickBot="1">
      <c r="B50" s="18"/>
      <c r="C50" s="19"/>
      <c r="D50" s="19"/>
      <c r="E50" s="19"/>
      <c r="F50" s="19"/>
      <c r="G50" s="20">
        <f>SUM(G43:G49)</f>
        <v>3849.51</v>
      </c>
    </row>
    <row r="51" spans="2:7" ht="15.75" thickTop="1">
      <c r="B51" s="148"/>
      <c r="C51" s="160"/>
      <c r="D51" s="160"/>
      <c r="E51" s="160"/>
      <c r="F51" s="160"/>
      <c r="G51" s="161"/>
    </row>
    <row r="52" spans="2:7" ht="15">
      <c r="B52" s="12" t="s">
        <v>54</v>
      </c>
      <c r="C52" s="13"/>
      <c r="D52" s="13"/>
      <c r="E52" s="13"/>
      <c r="F52" s="13"/>
      <c r="G52" s="14"/>
    </row>
    <row r="53" spans="2:7" ht="15">
      <c r="B53" s="16" t="s">
        <v>49</v>
      </c>
      <c r="C53" s="13">
        <v>4.5</v>
      </c>
      <c r="D53" s="13"/>
      <c r="E53" s="13"/>
      <c r="F53" s="13">
        <v>121.25</v>
      </c>
      <c r="G53" s="14">
        <f>ROUND(C53*F53,2)</f>
        <v>545.63</v>
      </c>
    </row>
    <row r="54" spans="2:7" ht="15">
      <c r="B54" s="17" t="s">
        <v>55</v>
      </c>
      <c r="C54" s="13"/>
      <c r="D54" s="13"/>
      <c r="E54" s="13"/>
      <c r="F54" s="13">
        <v>121.25</v>
      </c>
      <c r="G54" s="14">
        <f>F54</f>
        <v>121.25</v>
      </c>
    </row>
    <row r="55" spans="2:7" ht="15">
      <c r="B55" s="16" t="s">
        <v>56</v>
      </c>
      <c r="C55" s="13"/>
      <c r="D55" s="13">
        <v>1.5</v>
      </c>
      <c r="E55" s="13"/>
      <c r="F55" s="13"/>
      <c r="G55" s="14"/>
    </row>
    <row r="56" spans="2:7" ht="15">
      <c r="B56" s="16" t="s">
        <v>57</v>
      </c>
      <c r="C56" s="13"/>
      <c r="D56" s="13">
        <v>2</v>
      </c>
      <c r="E56" s="13">
        <v>28</v>
      </c>
      <c r="F56" s="13"/>
      <c r="G56" s="14"/>
    </row>
    <row r="57" spans="2:7" ht="15">
      <c r="B57" s="16"/>
      <c r="C57" s="13"/>
      <c r="D57" s="13"/>
      <c r="E57" s="13"/>
      <c r="F57" s="13"/>
      <c r="G57" s="14"/>
    </row>
    <row r="58" spans="2:7" ht="15.75" thickBot="1">
      <c r="B58" s="18"/>
      <c r="C58" s="19"/>
      <c r="D58" s="19"/>
      <c r="E58" s="19"/>
      <c r="F58" s="19"/>
      <c r="G58" s="20">
        <f>G53+G56</f>
        <v>545.63</v>
      </c>
    </row>
    <row r="59" ht="16.5" thickBot="1" thickTop="1"/>
    <row r="60" spans="2:5" ht="15.75" thickTop="1">
      <c r="B60" s="143" t="s">
        <v>141</v>
      </c>
      <c r="C60" s="108"/>
      <c r="D60" s="10" t="s">
        <v>142</v>
      </c>
      <c r="E60" s="140"/>
    </row>
    <row r="61" spans="2:5" ht="15">
      <c r="B61" s="16"/>
      <c r="C61" s="112"/>
      <c r="D61" s="111" t="s">
        <v>143</v>
      </c>
      <c r="E61" s="119"/>
    </row>
    <row r="62" spans="2:5" ht="15">
      <c r="B62" s="17" t="s">
        <v>144</v>
      </c>
      <c r="C62" s="112">
        <v>2292.09</v>
      </c>
      <c r="D62" s="13">
        <v>64.64</v>
      </c>
      <c r="E62" s="14">
        <f>ROUND(C62*D62%,2)+C62</f>
        <v>3773.7</v>
      </c>
    </row>
    <row r="63" spans="2:5" ht="15.75" thickBot="1">
      <c r="B63" s="145" t="s">
        <v>145</v>
      </c>
      <c r="C63" s="114">
        <v>363.98</v>
      </c>
      <c r="D63" s="19">
        <v>64.64</v>
      </c>
      <c r="E63" s="20">
        <f>ROUND(C63*D63%,2)+C63</f>
        <v>599.26</v>
      </c>
    </row>
    <row r="64" ht="15.75" thickTop="1"/>
    <row r="71" ht="15">
      <c r="G71" s="110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">
      <selection activeCell="B9" sqref="B9:D24"/>
    </sheetView>
  </sheetViews>
  <sheetFormatPr defaultColWidth="9.140625" defaultRowHeight="15"/>
  <cols>
    <col min="2" max="2" width="11.140625" style="0" customWidth="1"/>
    <col min="3" max="3" width="17.00390625" style="0" customWidth="1"/>
    <col min="4" max="4" width="13.421875" style="0" customWidth="1"/>
    <col min="5" max="5" width="12.140625" style="0" bestFit="1" customWidth="1"/>
    <col min="6" max="6" width="12.28125" style="0" bestFit="1" customWidth="1"/>
    <col min="7" max="7" width="12.140625" style="0" bestFit="1" customWidth="1"/>
    <col min="8" max="9" width="10.57421875" style="0" bestFit="1" customWidth="1"/>
  </cols>
  <sheetData>
    <row r="1" ht="15.75" thickBot="1">
      <c r="E1" t="s">
        <v>392</v>
      </c>
    </row>
    <row r="2" spans="5:9" ht="15.75" thickTop="1">
      <c r="E2" s="8" t="s">
        <v>282</v>
      </c>
      <c r="F2" s="9" t="s">
        <v>280</v>
      </c>
      <c r="G2" s="9" t="s">
        <v>281</v>
      </c>
      <c r="H2" s="9" t="s">
        <v>283</v>
      </c>
      <c r="I2" s="140" t="s">
        <v>284</v>
      </c>
    </row>
    <row r="3" spans="5:10" ht="15">
      <c r="E3" s="118">
        <f>'custosSalMín-igpm'!J42</f>
        <v>2223646.6599999997</v>
      </c>
      <c r="F3" s="112">
        <v>300000</v>
      </c>
      <c r="G3" s="112">
        <f>E3-F3</f>
        <v>1923646.6599999997</v>
      </c>
      <c r="H3" s="112">
        <v>12</v>
      </c>
      <c r="I3" s="14">
        <f>ROUND(G3/H3,2)</f>
        <v>160303.89</v>
      </c>
      <c r="J3" s="110"/>
    </row>
    <row r="4" spans="5:10" ht="15">
      <c r="E4" s="118">
        <f>E3</f>
        <v>2223646.6599999997</v>
      </c>
      <c r="F4" s="112">
        <v>300000</v>
      </c>
      <c r="G4" s="112">
        <f>E4-F4</f>
        <v>1923646.6599999997</v>
      </c>
      <c r="H4" s="112">
        <v>18</v>
      </c>
      <c r="I4" s="14">
        <f>ROUND(G4/H4,2)</f>
        <v>106869.26</v>
      </c>
      <c r="J4" s="110"/>
    </row>
    <row r="5" spans="5:10" ht="15">
      <c r="E5" s="118">
        <f>E3</f>
        <v>2223646.6599999997</v>
      </c>
      <c r="F5" s="112">
        <v>300000</v>
      </c>
      <c r="G5" s="112">
        <f>E5-F5</f>
        <v>1923646.6599999997</v>
      </c>
      <c r="H5" s="112">
        <v>24</v>
      </c>
      <c r="I5" s="14">
        <f>ROUND(G5/H5,2)</f>
        <v>80151.94</v>
      </c>
      <c r="J5" s="110"/>
    </row>
    <row r="6" spans="5:10" ht="15.75" thickBot="1">
      <c r="E6" s="128">
        <f>E3</f>
        <v>2223646.6599999997</v>
      </c>
      <c r="F6" s="114">
        <v>300000</v>
      </c>
      <c r="G6" s="114">
        <f>E6-F6</f>
        <v>1923646.6599999997</v>
      </c>
      <c r="H6" s="114">
        <v>36</v>
      </c>
      <c r="I6" s="20">
        <f>ROUND(G6/H6,2)</f>
        <v>53434.63</v>
      </c>
      <c r="J6" s="110"/>
    </row>
    <row r="7" spans="4:10" ht="15.75" thickTop="1">
      <c r="D7" s="110"/>
      <c r="E7" s="110"/>
      <c r="F7" s="110"/>
      <c r="G7" s="110"/>
      <c r="H7" s="110"/>
      <c r="I7" s="110"/>
      <c r="J7" s="110"/>
    </row>
    <row r="8" ht="15.75" thickBot="1"/>
    <row r="9" spans="2:4" ht="16.5" thickBot="1" thickTop="1">
      <c r="B9" s="435" t="s">
        <v>273</v>
      </c>
      <c r="C9" s="436"/>
      <c r="D9" s="437"/>
    </row>
    <row r="10" spans="2:4" ht="15.75" thickBot="1">
      <c r="B10" s="253" t="s">
        <v>274</v>
      </c>
      <c r="C10" s="254" t="s">
        <v>275</v>
      </c>
      <c r="D10" s="255" t="s">
        <v>70</v>
      </c>
    </row>
    <row r="11" spans="2:4" ht="15.75" thickBot="1">
      <c r="B11" s="256" t="s">
        <v>338</v>
      </c>
      <c r="C11" s="263" t="s">
        <v>285</v>
      </c>
      <c r="D11" s="258" t="s">
        <v>339</v>
      </c>
    </row>
    <row r="12" spans="2:4" ht="15.75" thickBot="1">
      <c r="B12" s="256">
        <v>1</v>
      </c>
      <c r="C12" s="257">
        <v>42454</v>
      </c>
      <c r="D12" s="258"/>
    </row>
    <row r="13" spans="2:4" ht="15.75" thickBot="1">
      <c r="B13" s="256">
        <v>2</v>
      </c>
      <c r="C13" s="257">
        <v>42485</v>
      </c>
      <c r="D13" s="258"/>
    </row>
    <row r="14" spans="2:4" ht="15.75" thickBot="1">
      <c r="B14" s="256">
        <v>3</v>
      </c>
      <c r="C14" s="257">
        <v>42515</v>
      </c>
      <c r="D14" s="258"/>
    </row>
    <row r="15" spans="2:4" ht="15.75" thickBot="1">
      <c r="B15" s="256">
        <v>4</v>
      </c>
      <c r="C15" s="257">
        <v>42546</v>
      </c>
      <c r="D15" s="258"/>
    </row>
    <row r="16" spans="2:4" ht="15.75" thickBot="1">
      <c r="B16" s="256">
        <v>5</v>
      </c>
      <c r="C16" s="257">
        <v>42576</v>
      </c>
      <c r="D16" s="258"/>
    </row>
    <row r="17" spans="2:4" ht="15.75" thickBot="1">
      <c r="B17" s="256">
        <v>6</v>
      </c>
      <c r="C17" s="257">
        <v>42607</v>
      </c>
      <c r="D17" s="258"/>
    </row>
    <row r="18" spans="2:4" ht="15.75" thickBot="1">
      <c r="B18" s="256">
        <v>7</v>
      </c>
      <c r="C18" s="257">
        <v>42638</v>
      </c>
      <c r="D18" s="258"/>
    </row>
    <row r="19" spans="2:4" ht="15.75" thickBot="1">
      <c r="B19" s="256">
        <v>8</v>
      </c>
      <c r="C19" s="257">
        <v>42668</v>
      </c>
      <c r="D19" s="258"/>
    </row>
    <row r="20" spans="2:4" ht="15.75" thickBot="1">
      <c r="B20" s="256">
        <v>9</v>
      </c>
      <c r="C20" s="257">
        <v>42699</v>
      </c>
      <c r="D20" s="258"/>
    </row>
    <row r="21" spans="2:4" ht="15.75" thickBot="1">
      <c r="B21" s="256">
        <v>10</v>
      </c>
      <c r="C21" s="257">
        <v>42729</v>
      </c>
      <c r="D21" s="258"/>
    </row>
    <row r="22" spans="2:4" ht="15.75" thickBot="1">
      <c r="B22" s="256">
        <v>11</v>
      </c>
      <c r="C22" s="257">
        <v>42760</v>
      </c>
      <c r="D22" s="258"/>
    </row>
    <row r="23" spans="2:4" ht="15.75" thickBot="1">
      <c r="B23" s="256">
        <v>12</v>
      </c>
      <c r="C23" s="257">
        <v>42791</v>
      </c>
      <c r="D23" s="258"/>
    </row>
    <row r="24" spans="2:4" ht="15.75" thickBot="1">
      <c r="B24" s="259" t="s">
        <v>73</v>
      </c>
      <c r="C24" s="260"/>
      <c r="D24" s="261">
        <f>SUM(D11:D23)</f>
        <v>0</v>
      </c>
    </row>
    <row r="25" ht="15.75" thickTop="1"/>
  </sheetData>
  <sheetProtection/>
  <mergeCells count="1">
    <mergeCell ref="B9:D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Q46"/>
  <sheetViews>
    <sheetView zoomScalePageLayoutView="0" workbookViewId="0" topLeftCell="A9">
      <selection activeCell="N18" sqref="N18:Q22"/>
    </sheetView>
  </sheetViews>
  <sheetFormatPr defaultColWidth="9.140625" defaultRowHeight="15"/>
  <cols>
    <col min="14" max="14" width="26.8515625" style="0" customWidth="1"/>
    <col min="15" max="15" width="16.140625" style="0" customWidth="1"/>
    <col min="16" max="16" width="14.57421875" style="0" customWidth="1"/>
    <col min="17" max="17" width="16.28125" style="0" customWidth="1"/>
  </cols>
  <sheetData>
    <row r="2" ht="15.75" thickBot="1"/>
    <row r="3" spans="2:10" ht="26.25" thickBot="1">
      <c r="B3" s="439" t="s">
        <v>303</v>
      </c>
      <c r="C3" s="441" t="s">
        <v>304</v>
      </c>
      <c r="D3" s="442"/>
      <c r="E3" s="442"/>
      <c r="F3" s="442"/>
      <c r="G3" s="442"/>
      <c r="H3" s="443"/>
      <c r="I3" s="313" t="s">
        <v>305</v>
      </c>
      <c r="J3" s="314" t="s">
        <v>29</v>
      </c>
    </row>
    <row r="4" spans="2:10" ht="15.75" thickBot="1">
      <c r="B4" s="440"/>
      <c r="C4" s="316">
        <v>2007</v>
      </c>
      <c r="D4" s="316">
        <v>2008</v>
      </c>
      <c r="E4" s="316">
        <v>2009</v>
      </c>
      <c r="F4" s="316">
        <v>2010</v>
      </c>
      <c r="G4" s="316">
        <v>2011</v>
      </c>
      <c r="H4" s="316">
        <v>2012</v>
      </c>
      <c r="I4" s="316">
        <v>2013</v>
      </c>
      <c r="J4" s="315" t="s">
        <v>306</v>
      </c>
    </row>
    <row r="5" spans="2:10" ht="29.25" thickBot="1">
      <c r="B5" s="317" t="s">
        <v>264</v>
      </c>
      <c r="C5" s="318">
        <v>56</v>
      </c>
      <c r="D5" s="318">
        <v>3.9</v>
      </c>
      <c r="E5" s="318"/>
      <c r="F5" s="318"/>
      <c r="G5" s="318"/>
      <c r="H5" s="318"/>
      <c r="I5" s="318"/>
      <c r="J5" s="318">
        <v>59.9</v>
      </c>
    </row>
    <row r="6" spans="2:10" ht="29.25" thickBot="1">
      <c r="B6" s="317" t="s">
        <v>265</v>
      </c>
      <c r="C6" s="318"/>
      <c r="D6" s="318"/>
      <c r="E6" s="318"/>
      <c r="F6" s="318"/>
      <c r="G6" s="318"/>
      <c r="H6" s="318"/>
      <c r="I6" s="318">
        <v>90.58</v>
      </c>
      <c r="J6" s="318">
        <v>90.58</v>
      </c>
    </row>
    <row r="7" spans="2:10" ht="29.25" thickBot="1">
      <c r="B7" s="317" t="s">
        <v>266</v>
      </c>
      <c r="C7" s="318"/>
      <c r="D7" s="318"/>
      <c r="E7" s="318">
        <v>24</v>
      </c>
      <c r="F7" s="318"/>
      <c r="G7" s="318"/>
      <c r="H7" s="318"/>
      <c r="I7" s="318"/>
      <c r="J7" s="318">
        <v>24</v>
      </c>
    </row>
    <row r="8" spans="2:10" ht="29.25" thickBot="1">
      <c r="B8" s="317" t="s">
        <v>267</v>
      </c>
      <c r="C8" s="318"/>
      <c r="D8" s="318"/>
      <c r="E8" s="318">
        <v>101.2</v>
      </c>
      <c r="F8" s="318">
        <v>27</v>
      </c>
      <c r="G8" s="318"/>
      <c r="H8" s="318"/>
      <c r="I8" s="318">
        <v>60.7</v>
      </c>
      <c r="J8" s="318">
        <v>188.9</v>
      </c>
    </row>
    <row r="9" spans="2:10" ht="29.25" thickBot="1">
      <c r="B9" s="317" t="s">
        <v>268</v>
      </c>
      <c r="C9" s="318"/>
      <c r="D9" s="318"/>
      <c r="E9" s="318">
        <v>102.39</v>
      </c>
      <c r="F9" s="318"/>
      <c r="G9" s="318">
        <v>46.27</v>
      </c>
      <c r="H9" s="318"/>
      <c r="I9" s="318"/>
      <c r="J9" s="318">
        <v>148.66</v>
      </c>
    </row>
    <row r="10" spans="2:10" ht="29.25" thickBot="1">
      <c r="B10" s="317" t="s">
        <v>269</v>
      </c>
      <c r="C10" s="318"/>
      <c r="D10" s="318"/>
      <c r="E10" s="318">
        <v>24.7</v>
      </c>
      <c r="F10" s="318">
        <v>199.7</v>
      </c>
      <c r="G10" s="318"/>
      <c r="H10" s="318"/>
      <c r="I10" s="318">
        <v>10.5</v>
      </c>
      <c r="J10" s="318">
        <v>234.9</v>
      </c>
    </row>
    <row r="11" spans="2:10" ht="29.25" thickBot="1">
      <c r="B11" s="317" t="s">
        <v>270</v>
      </c>
      <c r="C11" s="318"/>
      <c r="D11" s="318"/>
      <c r="E11" s="318"/>
      <c r="F11" s="318"/>
      <c r="G11" s="318">
        <v>74.6</v>
      </c>
      <c r="H11" s="318">
        <v>47.9</v>
      </c>
      <c r="I11" s="318"/>
      <c r="J11" s="318">
        <v>122.5</v>
      </c>
    </row>
    <row r="12" spans="2:10" ht="15.75" thickBot="1">
      <c r="B12" s="317" t="s">
        <v>271</v>
      </c>
      <c r="C12" s="318"/>
      <c r="D12" s="318"/>
      <c r="E12" s="318">
        <v>119.16</v>
      </c>
      <c r="F12" s="318"/>
      <c r="G12" s="318"/>
      <c r="H12" s="318"/>
      <c r="I12" s="318"/>
      <c r="J12" s="318">
        <v>119.16</v>
      </c>
    </row>
    <row r="13" spans="2:10" ht="29.25" thickBot="1">
      <c r="B13" s="317" t="s">
        <v>272</v>
      </c>
      <c r="C13" s="318"/>
      <c r="D13" s="318"/>
      <c r="E13" s="318">
        <v>213.5</v>
      </c>
      <c r="F13" s="318">
        <v>70.5</v>
      </c>
      <c r="G13" s="318"/>
      <c r="H13" s="318"/>
      <c r="I13" s="318"/>
      <c r="J13" s="318">
        <v>284</v>
      </c>
    </row>
    <row r="14" spans="2:10" ht="15">
      <c r="B14" s="444" t="s">
        <v>248</v>
      </c>
      <c r="C14" s="444">
        <v>56</v>
      </c>
      <c r="D14" s="444">
        <v>3.9</v>
      </c>
      <c r="E14" s="444">
        <v>584.95</v>
      </c>
      <c r="F14" s="444">
        <v>297.2</v>
      </c>
      <c r="G14" s="444">
        <v>120.87</v>
      </c>
      <c r="H14" s="444">
        <v>47.9</v>
      </c>
      <c r="I14" s="444">
        <v>161.78</v>
      </c>
      <c r="J14" s="446">
        <v>1272.6</v>
      </c>
    </row>
    <row r="15" spans="2:10" ht="15.75" thickBot="1">
      <c r="B15" s="445"/>
      <c r="C15" s="445"/>
      <c r="D15" s="445"/>
      <c r="E15" s="445"/>
      <c r="F15" s="445"/>
      <c r="G15" s="445"/>
      <c r="H15" s="445"/>
      <c r="I15" s="445"/>
      <c r="J15" s="447"/>
    </row>
    <row r="17" ht="15.75" thickBot="1"/>
    <row r="18" spans="2:17" ht="16.5" customHeight="1" thickBot="1">
      <c r="B18" s="438"/>
      <c r="C18" s="438"/>
      <c r="D18" s="438"/>
      <c r="E18" s="438"/>
      <c r="N18" s="441" t="s">
        <v>311</v>
      </c>
      <c r="O18" s="442"/>
      <c r="P18" s="442"/>
      <c r="Q18" s="443"/>
    </row>
    <row r="19" spans="2:17" ht="29.25" customHeight="1" thickBot="1">
      <c r="B19" s="320"/>
      <c r="C19" s="320"/>
      <c r="D19" s="320"/>
      <c r="E19" s="320"/>
      <c r="N19" s="317"/>
      <c r="O19" s="316" t="s">
        <v>310</v>
      </c>
      <c r="P19" s="316" t="s">
        <v>309</v>
      </c>
      <c r="Q19" s="322" t="s">
        <v>312</v>
      </c>
    </row>
    <row r="20" spans="2:17" ht="16.5" customHeight="1" thickBot="1">
      <c r="B20" s="320"/>
      <c r="C20" s="321"/>
      <c r="D20" s="320"/>
      <c r="E20" s="321"/>
      <c r="N20" s="317" t="s">
        <v>307</v>
      </c>
      <c r="O20" s="319">
        <v>50</v>
      </c>
      <c r="P20" s="347">
        <v>3809096</v>
      </c>
      <c r="Q20" s="348"/>
    </row>
    <row r="21" spans="2:16" ht="15.75" thickBot="1">
      <c r="B21" s="320"/>
      <c r="C21" s="321"/>
      <c r="D21" s="320"/>
      <c r="E21" s="321"/>
      <c r="N21" s="317" t="s">
        <v>308</v>
      </c>
      <c r="O21" s="319">
        <v>50</v>
      </c>
      <c r="P21" s="319"/>
    </row>
    <row r="22" spans="2:16" ht="15.75" thickBot="1">
      <c r="B22" s="320"/>
      <c r="C22" s="321"/>
      <c r="D22" s="320"/>
      <c r="E22" s="321"/>
      <c r="H22">
        <v>1000</v>
      </c>
      <c r="N22" s="317" t="s">
        <v>73</v>
      </c>
      <c r="O22" s="319">
        <f>O20+O21</f>
        <v>100</v>
      </c>
      <c r="P22" s="319"/>
    </row>
    <row r="23" ht="15">
      <c r="H23">
        <v>32</v>
      </c>
    </row>
    <row r="24" ht="15">
      <c r="H24">
        <f>H22/H23</f>
        <v>31.25</v>
      </c>
    </row>
    <row r="31" spans="9:13" ht="15">
      <c r="I31" s="236"/>
      <c r="J31" s="236"/>
      <c r="K31" s="236"/>
      <c r="L31" s="236"/>
      <c r="M31" s="236"/>
    </row>
    <row r="32" spans="9:13" ht="15">
      <c r="I32" s="236"/>
      <c r="J32" s="236"/>
      <c r="K32" s="236"/>
      <c r="L32" s="236"/>
      <c r="M32" s="236"/>
    </row>
    <row r="33" spans="9:13" ht="15">
      <c r="I33" s="236"/>
      <c r="J33" s="236"/>
      <c r="K33" s="236"/>
      <c r="L33" s="236"/>
      <c r="M33" s="236"/>
    </row>
    <row r="34" spans="9:13" ht="15">
      <c r="I34" s="236"/>
      <c r="J34" s="236"/>
      <c r="K34" s="236"/>
      <c r="L34" s="236"/>
      <c r="M34" s="236"/>
    </row>
    <row r="35" spans="9:13" ht="15">
      <c r="I35" s="236"/>
      <c r="J35" s="236"/>
      <c r="K35" s="236"/>
      <c r="L35" s="236"/>
      <c r="M35" s="236"/>
    </row>
    <row r="36" spans="9:13" ht="15">
      <c r="I36" s="236"/>
      <c r="J36" s="236"/>
      <c r="K36" s="236"/>
      <c r="L36" s="236"/>
      <c r="M36" s="236"/>
    </row>
    <row r="37" spans="9:13" ht="15">
      <c r="I37" s="236"/>
      <c r="J37" s="236"/>
      <c r="K37" s="236"/>
      <c r="L37" s="236"/>
      <c r="M37" s="236"/>
    </row>
    <row r="38" spans="9:13" ht="15">
      <c r="I38" s="236"/>
      <c r="J38" s="236"/>
      <c r="K38" s="236"/>
      <c r="L38" s="236"/>
      <c r="M38" s="236"/>
    </row>
    <row r="39" spans="9:13" ht="15">
      <c r="I39" s="236"/>
      <c r="J39" s="236"/>
      <c r="K39" s="236"/>
      <c r="L39" s="236"/>
      <c r="M39" s="236"/>
    </row>
    <row r="40" spans="9:13" ht="15">
      <c r="I40" s="236"/>
      <c r="J40" s="236"/>
      <c r="K40" s="236"/>
      <c r="L40" s="236"/>
      <c r="M40" s="236"/>
    </row>
    <row r="41" spans="9:13" ht="15">
      <c r="I41" s="236"/>
      <c r="J41" s="236"/>
      <c r="K41" s="236"/>
      <c r="L41" s="236"/>
      <c r="M41" s="236"/>
    </row>
    <row r="42" spans="9:13" ht="15">
      <c r="I42" s="236"/>
      <c r="J42" s="236"/>
      <c r="K42" s="236"/>
      <c r="L42" s="236"/>
      <c r="M42" s="236"/>
    </row>
    <row r="43" spans="9:13" ht="15">
      <c r="I43" s="236"/>
      <c r="J43" s="236"/>
      <c r="K43" s="236"/>
      <c r="L43" s="236"/>
      <c r="M43" s="236"/>
    </row>
    <row r="44" spans="9:13" ht="15">
      <c r="I44" s="236"/>
      <c r="J44" s="236"/>
      <c r="K44" s="236"/>
      <c r="L44" s="236"/>
      <c r="M44" s="236"/>
    </row>
    <row r="45" spans="9:13" ht="15">
      <c r="I45" s="236"/>
      <c r="J45" s="236"/>
      <c r="K45" s="236"/>
      <c r="L45" s="236"/>
      <c r="M45" s="236"/>
    </row>
    <row r="46" spans="9:13" ht="15">
      <c r="I46" s="236"/>
      <c r="J46" s="236"/>
      <c r="K46" s="236"/>
      <c r="L46" s="236"/>
      <c r="M46" s="236"/>
    </row>
  </sheetData>
  <sheetProtection/>
  <mergeCells count="14">
    <mergeCell ref="H14:H15"/>
    <mergeCell ref="N18:Q18"/>
    <mergeCell ref="I14:I15"/>
    <mergeCell ref="J14:J15"/>
    <mergeCell ref="B18:C18"/>
    <mergeCell ref="D18:E18"/>
    <mergeCell ref="B3:B4"/>
    <mergeCell ref="C3:H3"/>
    <mergeCell ref="B14:B15"/>
    <mergeCell ref="C14:C15"/>
    <mergeCell ref="D14:D15"/>
    <mergeCell ref="E14:E15"/>
    <mergeCell ref="F14:F15"/>
    <mergeCell ref="G14:G1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3">
      <selection activeCell="A34" sqref="A34"/>
    </sheetView>
  </sheetViews>
  <sheetFormatPr defaultColWidth="9.140625" defaultRowHeight="15"/>
  <cols>
    <col min="1" max="1" width="144.140625" style="0" customWidth="1"/>
    <col min="2" max="2" width="9.421875" style="0" customWidth="1"/>
    <col min="3" max="4" width="11.8515625" style="0" bestFit="1" customWidth="1"/>
    <col min="5" max="7" width="13.28125" style="0" bestFit="1" customWidth="1"/>
    <col min="8" max="8" width="13.00390625" style="0" bestFit="1" customWidth="1"/>
    <col min="9" max="9" width="14.00390625" style="0" bestFit="1" customWidth="1"/>
    <col min="10" max="10" width="14.140625" style="0" bestFit="1" customWidth="1"/>
    <col min="11" max="11" width="12.57421875" style="0" bestFit="1" customWidth="1"/>
    <col min="12" max="12" width="12.00390625" style="0" bestFit="1" customWidth="1"/>
    <col min="13" max="13" width="11.57421875" style="0" bestFit="1" customWidth="1"/>
    <col min="14" max="14" width="11.28125" style="0" bestFit="1" customWidth="1"/>
    <col min="15" max="16" width="11.8515625" style="0" bestFit="1" customWidth="1"/>
    <col min="17" max="18" width="10.8515625" style="0" bestFit="1" customWidth="1"/>
    <col min="19" max="25" width="10.421875" style="0" bestFit="1" customWidth="1"/>
    <col min="26" max="26" width="10.8515625" style="0" bestFit="1" customWidth="1"/>
    <col min="27" max="27" width="9.8515625" style="0" bestFit="1" customWidth="1"/>
    <col min="28" max="28" width="13.57421875" style="0" bestFit="1" customWidth="1"/>
    <col min="29" max="29" width="8.7109375" style="0" bestFit="1" customWidth="1"/>
    <col min="30" max="30" width="12.28125" style="0" bestFit="1" customWidth="1"/>
    <col min="31" max="31" width="9.00390625" style="0" customWidth="1"/>
    <col min="32" max="32" width="13.421875" style="0" bestFit="1" customWidth="1"/>
  </cols>
  <sheetData>
    <row r="1" spans="3:31" ht="15"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3:31" ht="15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3:31" ht="15"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3:31" ht="15"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3:31" ht="15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3:31" ht="15"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3:31" ht="15"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17" ht="20.25">
      <c r="A17" s="389" t="s">
        <v>352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M3" sqref="M3"/>
    </sheetView>
  </sheetViews>
  <sheetFormatPr defaultColWidth="9.140625" defaultRowHeight="15"/>
  <cols>
    <col min="6" max="7" width="13.28125" style="0" bestFit="1" customWidth="1"/>
    <col min="12" max="12" width="14.140625" style="0" bestFit="1" customWidth="1"/>
  </cols>
  <sheetData>
    <row r="1" ht="15">
      <c r="M1" t="s">
        <v>353</v>
      </c>
    </row>
    <row r="2" spans="13:14" ht="15">
      <c r="M2" s="208">
        <v>2013</v>
      </c>
      <c r="N2" s="208" t="s">
        <v>340</v>
      </c>
    </row>
    <row r="3" spans="4:18" ht="15">
      <c r="D3" s="354" t="s">
        <v>341</v>
      </c>
      <c r="H3" s="355"/>
      <c r="I3" s="356"/>
      <c r="J3" s="357" t="s">
        <v>342</v>
      </c>
      <c r="M3" s="125" t="s">
        <v>343</v>
      </c>
      <c r="N3" s="125" t="s">
        <v>344</v>
      </c>
      <c r="O3" s="110"/>
      <c r="P3" s="110"/>
      <c r="Q3" s="110"/>
      <c r="R3" s="110"/>
    </row>
    <row r="4" spans="2:18" ht="15">
      <c r="B4" s="358" t="s">
        <v>345</v>
      </c>
      <c r="C4" s="359" t="s">
        <v>346</v>
      </c>
      <c r="D4" s="360" t="s">
        <v>240</v>
      </c>
      <c r="E4" s="359"/>
      <c r="F4" s="359"/>
      <c r="G4" s="359" t="s">
        <v>347</v>
      </c>
      <c r="H4" s="359" t="s">
        <v>348</v>
      </c>
      <c r="I4" s="361" t="s">
        <v>349</v>
      </c>
      <c r="J4" s="362">
        <v>100</v>
      </c>
      <c r="L4" t="s">
        <v>350</v>
      </c>
      <c r="M4" s="110">
        <v>2000</v>
      </c>
      <c r="N4" s="110">
        <v>19.75</v>
      </c>
      <c r="O4" s="110">
        <f>ROUND(M4*N4%,2)+M4</f>
        <v>2395</v>
      </c>
      <c r="P4" s="110"/>
      <c r="Q4" s="110"/>
      <c r="R4" s="110"/>
    </row>
    <row r="5" spans="2:18" ht="15">
      <c r="B5" s="363">
        <v>41426</v>
      </c>
      <c r="C5" s="364">
        <v>1</v>
      </c>
      <c r="D5" s="365">
        <v>0.75</v>
      </c>
      <c r="E5" s="366">
        <v>100</v>
      </c>
      <c r="F5" s="367">
        <f aca="true" t="shared" si="0" ref="F5:F15">ROUND(D5/E5,10)+1</f>
        <v>1.0075</v>
      </c>
      <c r="G5" s="368">
        <f>F5</f>
        <v>1.0075</v>
      </c>
      <c r="H5" s="369">
        <f aca="true" t="shared" si="1" ref="H5:H59">ROUND(G5*100,4)-100</f>
        <v>0.75</v>
      </c>
      <c r="I5" s="370">
        <f>ROUND(J4*G5,6)</f>
        <v>100.75</v>
      </c>
      <c r="J5" s="371">
        <f>ROUND(J4*D5%,6)+J4</f>
        <v>100.75</v>
      </c>
      <c r="L5" t="s">
        <v>106</v>
      </c>
      <c r="M5" s="110">
        <v>530</v>
      </c>
      <c r="N5" s="110">
        <v>19.75</v>
      </c>
      <c r="O5" s="110">
        <f>ROUND(M5*N5%,2)+M5</f>
        <v>634.6800000000001</v>
      </c>
      <c r="P5" s="110"/>
      <c r="Q5" s="110"/>
      <c r="R5" s="110"/>
    </row>
    <row r="6" spans="2:18" ht="15">
      <c r="B6" s="363">
        <v>41456</v>
      </c>
      <c r="C6" s="372">
        <v>2</v>
      </c>
      <c r="D6" s="365">
        <v>0.26</v>
      </c>
      <c r="E6" s="373">
        <v>100</v>
      </c>
      <c r="F6" s="374">
        <f t="shared" si="0"/>
        <v>1.0026</v>
      </c>
      <c r="G6" s="374">
        <f aca="true" t="shared" si="2" ref="G6:G15">ROUND(G5*F6,10)</f>
        <v>1.0101195</v>
      </c>
      <c r="H6" s="375">
        <f t="shared" si="1"/>
        <v>1.0120000000000005</v>
      </c>
      <c r="I6" s="370">
        <f>ROUND(J4*G6,6)</f>
        <v>101.01195</v>
      </c>
      <c r="J6" s="376">
        <f>ROUND(J5*D6%,6)+J5</f>
        <v>101.01195</v>
      </c>
      <c r="L6" t="s">
        <v>351</v>
      </c>
      <c r="M6" s="110">
        <v>550</v>
      </c>
      <c r="N6" s="110">
        <v>19.75</v>
      </c>
      <c r="O6" s="110">
        <f>ROUND(M6*N6%,2)+M6</f>
        <v>658.63</v>
      </c>
      <c r="P6" s="110"/>
      <c r="Q6" s="110"/>
      <c r="R6" s="110"/>
    </row>
    <row r="7" spans="2:18" ht="15">
      <c r="B7" s="363">
        <v>41487</v>
      </c>
      <c r="C7" s="364">
        <v>3</v>
      </c>
      <c r="D7" s="365">
        <v>0.15</v>
      </c>
      <c r="E7" s="373">
        <v>100</v>
      </c>
      <c r="F7" s="374">
        <f t="shared" si="0"/>
        <v>1.0015</v>
      </c>
      <c r="G7" s="374">
        <f t="shared" si="2"/>
        <v>1.0116346793</v>
      </c>
      <c r="H7" s="375">
        <f t="shared" si="1"/>
        <v>1.163499999999999</v>
      </c>
      <c r="I7" s="370">
        <f>ROUND(J4*G7,6)</f>
        <v>101.163468</v>
      </c>
      <c r="J7" s="376">
        <f>ROUND(J6*D7%,6)+J6</f>
        <v>101.163468</v>
      </c>
      <c r="K7" s="236"/>
      <c r="M7" s="110"/>
      <c r="N7" s="110"/>
      <c r="O7" s="110"/>
      <c r="P7" s="110"/>
      <c r="Q7" s="110"/>
      <c r="R7" s="110"/>
    </row>
    <row r="8" spans="2:18" ht="15">
      <c r="B8" s="363">
        <v>41518</v>
      </c>
      <c r="C8" s="372">
        <v>4</v>
      </c>
      <c r="D8" s="365">
        <v>1.5</v>
      </c>
      <c r="E8" s="373">
        <v>100</v>
      </c>
      <c r="F8" s="374">
        <f t="shared" si="0"/>
        <v>1.015</v>
      </c>
      <c r="G8" s="374">
        <f t="shared" si="2"/>
        <v>1.0268091995</v>
      </c>
      <c r="H8" s="377">
        <f t="shared" si="1"/>
        <v>2.680899999999994</v>
      </c>
      <c r="I8" s="370">
        <f>ROUND(J4*G8,6)</f>
        <v>102.68092</v>
      </c>
      <c r="J8" s="376">
        <f>ROUND(J7*D8%,6)+J7</f>
        <v>102.68092</v>
      </c>
      <c r="K8" s="200"/>
      <c r="M8" s="110"/>
      <c r="N8" s="110"/>
      <c r="O8" s="110"/>
      <c r="P8" s="110"/>
      <c r="Q8" s="110"/>
      <c r="R8" s="110"/>
    </row>
    <row r="9" spans="2:18" ht="15">
      <c r="B9" s="363">
        <v>41548</v>
      </c>
      <c r="C9" s="364">
        <v>5</v>
      </c>
      <c r="D9" s="365">
        <v>0.86</v>
      </c>
      <c r="E9" s="373">
        <v>100</v>
      </c>
      <c r="F9" s="374">
        <f t="shared" si="0"/>
        <v>1.0086</v>
      </c>
      <c r="G9" s="374">
        <f t="shared" si="2"/>
        <v>1.0356397586</v>
      </c>
      <c r="H9" s="375">
        <f t="shared" si="1"/>
        <v>3.563999999999993</v>
      </c>
      <c r="I9" s="370">
        <f>ROUND(J4*G9,6)</f>
        <v>103.563976</v>
      </c>
      <c r="J9" s="376">
        <f aca="true" t="shared" si="3" ref="J9:J59">ROUND(J8*D9%,6)+J8</f>
        <v>103.563976</v>
      </c>
      <c r="M9" s="110"/>
      <c r="N9" s="110"/>
      <c r="O9" s="110"/>
      <c r="P9" s="110"/>
      <c r="Q9" s="110"/>
      <c r="R9" s="110"/>
    </row>
    <row r="10" spans="2:18" ht="15">
      <c r="B10" s="363">
        <v>41579</v>
      </c>
      <c r="C10" s="372">
        <v>6</v>
      </c>
      <c r="D10" s="365">
        <v>0.29</v>
      </c>
      <c r="E10" s="373">
        <v>100</v>
      </c>
      <c r="F10" s="374">
        <f t="shared" si="0"/>
        <v>1.0029</v>
      </c>
      <c r="G10" s="374">
        <f t="shared" si="2"/>
        <v>1.0386431139</v>
      </c>
      <c r="H10" s="377">
        <f t="shared" si="1"/>
        <v>3.8643</v>
      </c>
      <c r="I10" s="370">
        <f>ROUND(J4*G10,6)</f>
        <v>103.864311</v>
      </c>
      <c r="J10" s="376">
        <f t="shared" si="3"/>
        <v>103.864312</v>
      </c>
      <c r="M10" s="110"/>
      <c r="N10" s="110"/>
      <c r="O10" s="110"/>
      <c r="P10" s="110"/>
      <c r="Q10" s="110"/>
      <c r="R10" s="110"/>
    </row>
    <row r="11" spans="2:18" ht="15">
      <c r="B11" s="363">
        <v>41609</v>
      </c>
      <c r="C11" s="364">
        <v>7</v>
      </c>
      <c r="D11" s="365">
        <v>0.6</v>
      </c>
      <c r="E11" s="373">
        <v>100</v>
      </c>
      <c r="F11" s="374">
        <f t="shared" si="0"/>
        <v>1.006</v>
      </c>
      <c r="G11" s="374">
        <f t="shared" si="2"/>
        <v>1.0448749726</v>
      </c>
      <c r="H11" s="375">
        <f t="shared" si="1"/>
        <v>4.487499999999997</v>
      </c>
      <c r="I11" s="370">
        <f>ROUND(J4*G11,6)</f>
        <v>104.487497</v>
      </c>
      <c r="J11" s="376">
        <f t="shared" si="3"/>
        <v>104.487498</v>
      </c>
      <c r="M11" s="110"/>
      <c r="N11" s="110"/>
      <c r="O11" s="110"/>
      <c r="P11" s="110"/>
      <c r="Q11" s="110"/>
      <c r="R11" s="110"/>
    </row>
    <row r="12" spans="2:18" ht="15">
      <c r="B12" s="363">
        <v>41640</v>
      </c>
      <c r="C12" s="372">
        <v>8</v>
      </c>
      <c r="D12" s="365">
        <v>0.48</v>
      </c>
      <c r="E12" s="373">
        <v>100</v>
      </c>
      <c r="F12" s="374">
        <f t="shared" si="0"/>
        <v>1.0048</v>
      </c>
      <c r="G12" s="374">
        <f t="shared" si="2"/>
        <v>1.0498903725</v>
      </c>
      <c r="H12" s="375">
        <f t="shared" si="1"/>
        <v>4.989000000000004</v>
      </c>
      <c r="I12" s="370">
        <f>ROUND(J4*G12,6)</f>
        <v>104.989037</v>
      </c>
      <c r="J12" s="376">
        <f t="shared" si="3"/>
        <v>104.98903800000001</v>
      </c>
      <c r="M12" s="110"/>
      <c r="N12" s="110"/>
      <c r="O12" s="110"/>
      <c r="P12" s="110"/>
      <c r="Q12" s="110"/>
      <c r="R12" s="110"/>
    </row>
    <row r="13" spans="2:18" ht="15">
      <c r="B13" s="363">
        <v>41671</v>
      </c>
      <c r="C13" s="364">
        <v>9</v>
      </c>
      <c r="D13" s="365">
        <v>0.38</v>
      </c>
      <c r="E13" s="373">
        <v>100</v>
      </c>
      <c r="F13" s="374">
        <f t="shared" si="0"/>
        <v>1.0038</v>
      </c>
      <c r="G13" s="374">
        <f t="shared" si="2"/>
        <v>1.0538799559</v>
      </c>
      <c r="H13" s="375">
        <f t="shared" si="1"/>
        <v>5.388000000000005</v>
      </c>
      <c r="I13" s="370">
        <f>ROUND(J4*G13,6)</f>
        <v>105.387996</v>
      </c>
      <c r="J13" s="376">
        <f t="shared" si="3"/>
        <v>105.387996</v>
      </c>
      <c r="M13" s="110"/>
      <c r="N13" s="110"/>
      <c r="O13" s="110"/>
      <c r="P13" s="110"/>
      <c r="Q13" s="110"/>
      <c r="R13" s="110"/>
    </row>
    <row r="14" spans="2:18" ht="15">
      <c r="B14" s="363">
        <v>41699</v>
      </c>
      <c r="C14" s="372">
        <v>10</v>
      </c>
      <c r="D14" s="365">
        <v>1.67</v>
      </c>
      <c r="E14" s="373">
        <v>100</v>
      </c>
      <c r="F14" s="374">
        <f t="shared" si="0"/>
        <v>1.0167</v>
      </c>
      <c r="G14" s="374">
        <f t="shared" si="2"/>
        <v>1.0714797512</v>
      </c>
      <c r="H14" s="375">
        <f t="shared" si="1"/>
        <v>7.147999999999996</v>
      </c>
      <c r="I14" s="370">
        <f>ROUND(J4*G14,6)</f>
        <v>107.147975</v>
      </c>
      <c r="J14" s="376">
        <f t="shared" si="3"/>
        <v>107.147976</v>
      </c>
      <c r="M14" s="110"/>
      <c r="N14" s="110"/>
      <c r="O14" s="110"/>
      <c r="P14" s="110"/>
      <c r="Q14" s="110"/>
      <c r="R14" s="110"/>
    </row>
    <row r="15" spans="2:18" ht="15">
      <c r="B15" s="363">
        <v>41730</v>
      </c>
      <c r="C15" s="364">
        <v>11</v>
      </c>
      <c r="D15" s="365">
        <v>0.78</v>
      </c>
      <c r="E15" s="373">
        <v>100</v>
      </c>
      <c r="F15" s="374">
        <f t="shared" si="0"/>
        <v>1.0078</v>
      </c>
      <c r="G15" s="374">
        <f t="shared" si="2"/>
        <v>1.0798372933</v>
      </c>
      <c r="H15" s="375">
        <f t="shared" si="1"/>
        <v>7.983699999999999</v>
      </c>
      <c r="I15" s="370">
        <f>ROUND(J4*G15,6)</f>
        <v>107.983729</v>
      </c>
      <c r="J15" s="376">
        <f t="shared" si="3"/>
        <v>107.98373</v>
      </c>
      <c r="M15" s="110"/>
      <c r="N15" s="110"/>
      <c r="O15" s="110"/>
      <c r="P15" s="110"/>
      <c r="Q15" s="110"/>
      <c r="R15" s="110"/>
    </row>
    <row r="16" spans="2:18" ht="15">
      <c r="B16" s="363">
        <v>41760</v>
      </c>
      <c r="C16" s="378">
        <v>12</v>
      </c>
      <c r="D16" s="365">
        <v>-0.13</v>
      </c>
      <c r="E16" s="379">
        <v>100</v>
      </c>
      <c r="F16" s="380">
        <f>ROUND(D16/E16,10)+1</f>
        <v>0.9987</v>
      </c>
      <c r="G16" s="380">
        <f>ROUND(G15*F16,10)</f>
        <v>1.0784335048</v>
      </c>
      <c r="H16" s="377">
        <f t="shared" si="1"/>
        <v>7.843400000000003</v>
      </c>
      <c r="I16" s="370">
        <f>ROUND(J4*G16,6)</f>
        <v>107.84335</v>
      </c>
      <c r="J16" s="376">
        <f t="shared" si="3"/>
        <v>107.843351</v>
      </c>
      <c r="M16" s="110"/>
      <c r="N16" s="110"/>
      <c r="O16" s="110"/>
      <c r="P16" s="110"/>
      <c r="Q16" s="110"/>
      <c r="R16" s="110"/>
    </row>
    <row r="17" spans="2:18" ht="15">
      <c r="B17" s="363">
        <v>41791</v>
      </c>
      <c r="C17" s="364">
        <v>13</v>
      </c>
      <c r="D17" s="365">
        <v>-0.74</v>
      </c>
      <c r="E17" s="373">
        <v>100</v>
      </c>
      <c r="F17" s="374">
        <f>ROUND(D17/E17,10)+1</f>
        <v>0.9926</v>
      </c>
      <c r="G17" s="374">
        <f>ROUND(G16*F17,10)</f>
        <v>1.0704530969</v>
      </c>
      <c r="H17" s="375">
        <f t="shared" si="1"/>
        <v>7.0452999999999975</v>
      </c>
      <c r="I17" s="370">
        <f>ROUND(J4*G17,6)</f>
        <v>107.04531</v>
      </c>
      <c r="J17" s="376">
        <f t="shared" si="3"/>
        <v>107.04531</v>
      </c>
      <c r="M17" s="110"/>
      <c r="N17" s="110"/>
      <c r="O17" s="110"/>
      <c r="P17" s="110"/>
      <c r="Q17" s="110"/>
      <c r="R17" s="110"/>
    </row>
    <row r="18" spans="2:18" ht="15">
      <c r="B18" s="363">
        <v>41821</v>
      </c>
      <c r="C18" s="372">
        <v>14</v>
      </c>
      <c r="D18" s="365">
        <v>-0.61</v>
      </c>
      <c r="E18" s="373">
        <v>100</v>
      </c>
      <c r="F18" s="374">
        <f>ROUND(D18/E18,10)+1</f>
        <v>0.9939</v>
      </c>
      <c r="G18" s="374">
        <f>ROUND(G17*F18,10)</f>
        <v>1.063923333</v>
      </c>
      <c r="H18" s="375">
        <f t="shared" si="1"/>
        <v>6.392300000000006</v>
      </c>
      <c r="I18" s="370">
        <f>ROUND(J4*G18,6)</f>
        <v>106.392333</v>
      </c>
      <c r="J18" s="376">
        <f t="shared" si="3"/>
        <v>106.392334</v>
      </c>
      <c r="M18" s="110"/>
      <c r="N18" s="110"/>
      <c r="O18" s="110"/>
      <c r="P18" s="110"/>
      <c r="Q18" s="110"/>
      <c r="R18" s="110"/>
    </row>
    <row r="19" spans="2:18" ht="15">
      <c r="B19" s="363">
        <v>41852</v>
      </c>
      <c r="C19" s="364">
        <v>15</v>
      </c>
      <c r="D19" s="365">
        <v>-0.27</v>
      </c>
      <c r="E19" s="373">
        <v>100</v>
      </c>
      <c r="F19" s="374">
        <f aca="true" t="shared" si="4" ref="F19:F59">ROUND(D19/E19,10)+1</f>
        <v>0.9973</v>
      </c>
      <c r="G19" s="374">
        <f aca="true" t="shared" si="5" ref="G19:G59">ROUND(G18*F19,10)</f>
        <v>1.06105074</v>
      </c>
      <c r="H19" s="375">
        <f t="shared" si="1"/>
        <v>6.105099999999993</v>
      </c>
      <c r="I19" s="370">
        <f>ROUND(J4*G19,6)</f>
        <v>106.105074</v>
      </c>
      <c r="J19" s="376">
        <f t="shared" si="3"/>
        <v>106.105075</v>
      </c>
      <c r="M19" s="110"/>
      <c r="N19" s="110"/>
      <c r="O19" s="110"/>
      <c r="P19" s="110"/>
      <c r="Q19" s="110"/>
      <c r="R19" s="110"/>
    </row>
    <row r="20" spans="2:18" ht="15">
      <c r="B20" s="363">
        <v>41883</v>
      </c>
      <c r="C20" s="372">
        <v>16</v>
      </c>
      <c r="D20" s="365">
        <v>0.2</v>
      </c>
      <c r="E20" s="373">
        <v>100</v>
      </c>
      <c r="F20" s="374">
        <f t="shared" si="4"/>
        <v>1.002</v>
      </c>
      <c r="G20" s="374">
        <f t="shared" si="5"/>
        <v>1.0631728415</v>
      </c>
      <c r="H20" s="375">
        <f t="shared" si="1"/>
        <v>6.317300000000003</v>
      </c>
      <c r="I20" s="370">
        <f>ROUND(J4*G20,6)</f>
        <v>106.317284</v>
      </c>
      <c r="J20" s="376">
        <f t="shared" si="3"/>
        <v>106.317285</v>
      </c>
      <c r="M20" s="110"/>
      <c r="N20" s="110"/>
      <c r="O20" s="110"/>
      <c r="P20" s="110"/>
      <c r="Q20" s="110"/>
      <c r="R20" s="110"/>
    </row>
    <row r="21" spans="2:10" ht="15">
      <c r="B21" s="363">
        <v>41913</v>
      </c>
      <c r="C21" s="364">
        <v>17</v>
      </c>
      <c r="D21" s="365">
        <v>0.28</v>
      </c>
      <c r="E21" s="373">
        <v>100</v>
      </c>
      <c r="F21" s="374">
        <f t="shared" si="4"/>
        <v>1.0028</v>
      </c>
      <c r="G21" s="374">
        <f t="shared" si="5"/>
        <v>1.0661497255</v>
      </c>
      <c r="H21" s="375">
        <f t="shared" si="1"/>
        <v>6.614999999999995</v>
      </c>
      <c r="I21" s="370">
        <f>ROUND(J4*G21,6)</f>
        <v>106.614973</v>
      </c>
      <c r="J21" s="376">
        <f t="shared" si="3"/>
        <v>106.61497299999999</v>
      </c>
    </row>
    <row r="22" spans="2:10" ht="15">
      <c r="B22" s="363">
        <v>41944</v>
      </c>
      <c r="C22" s="372">
        <v>18</v>
      </c>
      <c r="D22" s="365">
        <v>0.98</v>
      </c>
      <c r="E22" s="373">
        <v>100</v>
      </c>
      <c r="F22" s="374">
        <f t="shared" si="4"/>
        <v>1.0098</v>
      </c>
      <c r="G22" s="374">
        <f t="shared" si="5"/>
        <v>1.0765979928</v>
      </c>
      <c r="H22" s="375">
        <f t="shared" si="1"/>
        <v>7.659800000000004</v>
      </c>
      <c r="I22" s="370">
        <f>ROUND(J4*G22,6)</f>
        <v>107.659799</v>
      </c>
      <c r="J22" s="376">
        <f t="shared" si="3"/>
        <v>107.65979999999999</v>
      </c>
    </row>
    <row r="23" spans="2:10" ht="15">
      <c r="B23" s="363">
        <v>41974</v>
      </c>
      <c r="C23" s="364">
        <v>19</v>
      </c>
      <c r="D23" s="365">
        <v>0.62</v>
      </c>
      <c r="E23" s="373">
        <v>100</v>
      </c>
      <c r="F23" s="374">
        <f t="shared" si="4"/>
        <v>1.0062</v>
      </c>
      <c r="G23" s="374">
        <f t="shared" si="5"/>
        <v>1.0832729004</v>
      </c>
      <c r="H23" s="375">
        <f t="shared" si="1"/>
        <v>8.327299999999994</v>
      </c>
      <c r="I23" s="370">
        <f>ROUND(J4*G23,6)</f>
        <v>108.32729</v>
      </c>
      <c r="J23" s="376">
        <f t="shared" si="3"/>
        <v>108.32729099999999</v>
      </c>
    </row>
    <row r="24" spans="2:10" ht="15">
      <c r="B24" s="363">
        <v>42005</v>
      </c>
      <c r="C24" s="381">
        <v>20</v>
      </c>
      <c r="D24" s="365">
        <v>0.76</v>
      </c>
      <c r="E24" s="382">
        <v>100</v>
      </c>
      <c r="F24" s="383">
        <f t="shared" si="4"/>
        <v>1.0076</v>
      </c>
      <c r="G24" s="383">
        <f t="shared" si="5"/>
        <v>1.0915057744</v>
      </c>
      <c r="H24" s="384">
        <f t="shared" si="1"/>
        <v>9.150599999999997</v>
      </c>
      <c r="I24" s="385">
        <f>ROUND(J4*G24,6)</f>
        <v>109.150577</v>
      </c>
      <c r="J24" s="376">
        <f t="shared" si="3"/>
        <v>109.15057799999998</v>
      </c>
    </row>
    <row r="25" spans="2:10" ht="15">
      <c r="B25" s="363">
        <v>42036</v>
      </c>
      <c r="C25" s="364">
        <v>21</v>
      </c>
      <c r="D25" s="365">
        <v>0.27</v>
      </c>
      <c r="E25" s="373">
        <v>100</v>
      </c>
      <c r="F25" s="374">
        <f t="shared" si="4"/>
        <v>1.0027</v>
      </c>
      <c r="G25" s="374">
        <f t="shared" si="5"/>
        <v>1.09445284</v>
      </c>
      <c r="H25" s="375">
        <f t="shared" si="1"/>
        <v>9.445300000000003</v>
      </c>
      <c r="I25" s="370">
        <f>ROUND(J4*G25,6)</f>
        <v>109.445284</v>
      </c>
      <c r="J25" s="376">
        <f t="shared" si="3"/>
        <v>109.44528499999998</v>
      </c>
    </row>
    <row r="26" spans="2:10" ht="15">
      <c r="B26" s="363">
        <v>42064</v>
      </c>
      <c r="C26" s="372">
        <v>22</v>
      </c>
      <c r="D26" s="365">
        <v>0.98</v>
      </c>
      <c r="E26" s="373">
        <v>100</v>
      </c>
      <c r="F26" s="374">
        <f t="shared" si="4"/>
        <v>1.0098</v>
      </c>
      <c r="G26" s="374">
        <f t="shared" si="5"/>
        <v>1.1051784778</v>
      </c>
      <c r="H26" s="375">
        <f t="shared" si="1"/>
        <v>10.517799999999994</v>
      </c>
      <c r="I26" s="370">
        <f>ROUND(J4*G26,6)</f>
        <v>110.517848</v>
      </c>
      <c r="J26" s="376">
        <f t="shared" si="3"/>
        <v>110.51784899999998</v>
      </c>
    </row>
    <row r="27" spans="2:10" ht="15">
      <c r="B27" s="363">
        <v>42095</v>
      </c>
      <c r="C27" s="364">
        <v>23</v>
      </c>
      <c r="D27" s="365">
        <v>1.17</v>
      </c>
      <c r="E27" s="373">
        <v>100</v>
      </c>
      <c r="F27" s="374">
        <f t="shared" si="4"/>
        <v>1.0117</v>
      </c>
      <c r="G27" s="374">
        <f t="shared" si="5"/>
        <v>1.118109066</v>
      </c>
      <c r="H27" s="375">
        <f t="shared" si="1"/>
        <v>11.810900000000004</v>
      </c>
      <c r="I27" s="370">
        <f>ROUND(J4*G27,6)</f>
        <v>111.810907</v>
      </c>
      <c r="J27" s="376">
        <f t="shared" si="3"/>
        <v>111.81090799999998</v>
      </c>
    </row>
    <row r="28" spans="2:10" ht="15">
      <c r="B28" s="363">
        <v>42125</v>
      </c>
      <c r="C28" s="381">
        <v>24</v>
      </c>
      <c r="D28" s="365">
        <v>0.41</v>
      </c>
      <c r="E28" s="382">
        <v>100</v>
      </c>
      <c r="F28" s="383">
        <f t="shared" si="4"/>
        <v>1.0041</v>
      </c>
      <c r="G28" s="383">
        <f t="shared" si="5"/>
        <v>1.1226933132</v>
      </c>
      <c r="H28" s="384">
        <f t="shared" si="1"/>
        <v>12.269300000000001</v>
      </c>
      <c r="I28" s="385">
        <f>ROUND(J4*G28,6)</f>
        <v>112.269331</v>
      </c>
      <c r="J28" s="376">
        <f t="shared" si="3"/>
        <v>112.26933299999999</v>
      </c>
    </row>
    <row r="29" spans="2:10" ht="15">
      <c r="B29" s="363">
        <v>42156</v>
      </c>
      <c r="C29" s="364">
        <v>25</v>
      </c>
      <c r="D29" s="365">
        <v>0.67</v>
      </c>
      <c r="E29" s="373">
        <v>100</v>
      </c>
      <c r="F29" s="374">
        <f t="shared" si="4"/>
        <v>1.0067</v>
      </c>
      <c r="G29" s="374">
        <f t="shared" si="5"/>
        <v>1.1302153584</v>
      </c>
      <c r="H29" s="375">
        <f t="shared" si="1"/>
        <v>13.021500000000003</v>
      </c>
      <c r="I29" s="370">
        <f>ROUND(J4*G29,6)</f>
        <v>113.021536</v>
      </c>
      <c r="J29" s="376">
        <f t="shared" si="3"/>
        <v>113.02153799999999</v>
      </c>
    </row>
    <row r="30" spans="2:10" ht="15">
      <c r="B30" s="363">
        <v>42186</v>
      </c>
      <c r="C30" s="372">
        <v>26</v>
      </c>
      <c r="D30" s="365">
        <v>0.69</v>
      </c>
      <c r="E30" s="373">
        <v>100</v>
      </c>
      <c r="F30" s="374">
        <f t="shared" si="4"/>
        <v>1.0069</v>
      </c>
      <c r="G30" s="374">
        <f t="shared" si="5"/>
        <v>1.1380138444</v>
      </c>
      <c r="H30" s="375">
        <f t="shared" si="1"/>
        <v>13.801400000000001</v>
      </c>
      <c r="I30" s="370">
        <f>ROUND(J4*G30,6)</f>
        <v>113.801384</v>
      </c>
      <c r="J30" s="376">
        <f t="shared" si="3"/>
        <v>113.80138699999999</v>
      </c>
    </row>
    <row r="31" spans="2:10" ht="15">
      <c r="B31" s="363">
        <v>42217</v>
      </c>
      <c r="C31" s="364">
        <v>27</v>
      </c>
      <c r="D31" s="365">
        <v>0.28</v>
      </c>
      <c r="E31" s="373">
        <v>100</v>
      </c>
      <c r="F31" s="374">
        <f t="shared" si="4"/>
        <v>1.0028</v>
      </c>
      <c r="G31" s="374">
        <f t="shared" si="5"/>
        <v>1.1412002832</v>
      </c>
      <c r="H31" s="375">
        <f t="shared" si="1"/>
        <v>14.120000000000005</v>
      </c>
      <c r="I31" s="370">
        <f>ROUND(J4*G31,6)</f>
        <v>114.120028</v>
      </c>
      <c r="J31" s="376">
        <f t="shared" si="3"/>
        <v>114.120031</v>
      </c>
    </row>
    <row r="32" spans="2:10" ht="15">
      <c r="B32" s="363">
        <v>42248</v>
      </c>
      <c r="C32" s="372">
        <v>28</v>
      </c>
      <c r="D32" s="365">
        <v>0.95</v>
      </c>
      <c r="E32" s="373">
        <v>100</v>
      </c>
      <c r="F32" s="374">
        <f t="shared" si="4"/>
        <v>1.0095</v>
      </c>
      <c r="G32" s="374">
        <f t="shared" si="5"/>
        <v>1.1520416859</v>
      </c>
      <c r="H32" s="375">
        <f t="shared" si="1"/>
        <v>15.2042</v>
      </c>
      <c r="I32" s="370">
        <f>ROUND(J4*G32,6)</f>
        <v>115.204169</v>
      </c>
      <c r="J32" s="376">
        <f t="shared" si="3"/>
        <v>115.204171</v>
      </c>
    </row>
    <row r="33" spans="2:10" ht="15">
      <c r="B33" s="363">
        <v>42278</v>
      </c>
      <c r="C33" s="364">
        <v>29</v>
      </c>
      <c r="D33" s="365">
        <v>1.89</v>
      </c>
      <c r="E33" s="373">
        <v>100</v>
      </c>
      <c r="F33" s="374">
        <f t="shared" si="4"/>
        <v>1.0189</v>
      </c>
      <c r="G33" s="374">
        <f t="shared" si="5"/>
        <v>1.1738152738</v>
      </c>
      <c r="H33" s="375">
        <f t="shared" si="1"/>
        <v>17.381500000000003</v>
      </c>
      <c r="I33" s="370">
        <f>ROUND(J4*G33,6)</f>
        <v>117.381527</v>
      </c>
      <c r="J33" s="376">
        <f t="shared" si="3"/>
        <v>117.38153</v>
      </c>
    </row>
    <row r="34" spans="2:10" ht="15">
      <c r="B34" s="363">
        <v>42309</v>
      </c>
      <c r="C34" s="372">
        <v>30</v>
      </c>
      <c r="D34" s="365">
        <v>1.52</v>
      </c>
      <c r="E34" s="379">
        <v>100</v>
      </c>
      <c r="F34" s="380">
        <f t="shared" si="4"/>
        <v>1.0152</v>
      </c>
      <c r="G34" s="380">
        <f t="shared" si="5"/>
        <v>1.191657266</v>
      </c>
      <c r="H34" s="377">
        <f t="shared" si="1"/>
        <v>19.1657</v>
      </c>
      <c r="I34" s="370">
        <f>ROUND(J4*G34,6)</f>
        <v>119.165727</v>
      </c>
      <c r="J34" s="376">
        <f t="shared" si="3"/>
        <v>119.165729</v>
      </c>
    </row>
    <row r="35" spans="2:10" ht="15">
      <c r="B35" s="363">
        <v>42339</v>
      </c>
      <c r="C35" s="364">
        <v>31</v>
      </c>
      <c r="D35" s="365">
        <v>0.49</v>
      </c>
      <c r="E35" s="373">
        <v>100</v>
      </c>
      <c r="F35" s="374">
        <f t="shared" si="4"/>
        <v>1.0049</v>
      </c>
      <c r="G35" s="374">
        <f t="shared" si="5"/>
        <v>1.1974963866</v>
      </c>
      <c r="H35" s="375">
        <f t="shared" si="1"/>
        <v>19.7496</v>
      </c>
      <c r="I35" s="370">
        <f>ROUND(J4*G35,6)</f>
        <v>119.749639</v>
      </c>
      <c r="J35" s="376">
        <f t="shared" si="3"/>
        <v>119.749641</v>
      </c>
    </row>
    <row r="36" spans="2:10" ht="15">
      <c r="B36" s="363">
        <v>42370</v>
      </c>
      <c r="C36" s="372">
        <v>32</v>
      </c>
      <c r="D36" s="386"/>
      <c r="E36" s="373">
        <v>100</v>
      </c>
      <c r="F36" s="374">
        <f t="shared" si="4"/>
        <v>1</v>
      </c>
      <c r="G36" s="374">
        <f t="shared" si="5"/>
        <v>1.1974963866</v>
      </c>
      <c r="H36" s="375">
        <f t="shared" si="1"/>
        <v>19.7496</v>
      </c>
      <c r="I36" s="370">
        <f>ROUND(J4*G36,6)</f>
        <v>119.749639</v>
      </c>
      <c r="J36" s="376">
        <f t="shared" si="3"/>
        <v>119.749641</v>
      </c>
    </row>
    <row r="37" spans="2:10" ht="15">
      <c r="B37" s="363">
        <v>42401</v>
      </c>
      <c r="C37" s="364">
        <v>33</v>
      </c>
      <c r="D37" s="386"/>
      <c r="E37" s="373">
        <v>100</v>
      </c>
      <c r="F37" s="374">
        <f t="shared" si="4"/>
        <v>1</v>
      </c>
      <c r="G37" s="374">
        <f t="shared" si="5"/>
        <v>1.1974963866</v>
      </c>
      <c r="H37" s="375">
        <f t="shared" si="1"/>
        <v>19.7496</v>
      </c>
      <c r="I37" s="370">
        <f>ROUND(J4*G37,6)</f>
        <v>119.749639</v>
      </c>
      <c r="J37" s="376">
        <f t="shared" si="3"/>
        <v>119.749641</v>
      </c>
    </row>
    <row r="38" spans="2:10" ht="15">
      <c r="B38" s="363">
        <v>42430</v>
      </c>
      <c r="C38" s="372">
        <v>34</v>
      </c>
      <c r="D38" s="386"/>
      <c r="E38" s="373">
        <v>100</v>
      </c>
      <c r="F38" s="374">
        <f t="shared" si="4"/>
        <v>1</v>
      </c>
      <c r="G38" s="374">
        <f t="shared" si="5"/>
        <v>1.1974963866</v>
      </c>
      <c r="H38" s="375">
        <f t="shared" si="1"/>
        <v>19.7496</v>
      </c>
      <c r="I38" s="370">
        <f>ROUND(J4*G38,6)</f>
        <v>119.749639</v>
      </c>
      <c r="J38" s="376">
        <f t="shared" si="3"/>
        <v>119.749641</v>
      </c>
    </row>
    <row r="39" spans="2:10" ht="15">
      <c r="B39" s="363">
        <v>42461</v>
      </c>
      <c r="C39" s="364">
        <v>35</v>
      </c>
      <c r="D39" s="386"/>
      <c r="E39" s="373">
        <v>100</v>
      </c>
      <c r="F39" s="374">
        <f t="shared" si="4"/>
        <v>1</v>
      </c>
      <c r="G39" s="374">
        <f t="shared" si="5"/>
        <v>1.1974963866</v>
      </c>
      <c r="H39" s="375">
        <f t="shared" si="1"/>
        <v>19.7496</v>
      </c>
      <c r="I39" s="370">
        <f>ROUND(J4*G39,6)</f>
        <v>119.749639</v>
      </c>
      <c r="J39" s="376">
        <f t="shared" si="3"/>
        <v>119.749641</v>
      </c>
    </row>
    <row r="40" spans="2:10" ht="15">
      <c r="B40" s="363">
        <v>42491</v>
      </c>
      <c r="C40" s="378">
        <v>36</v>
      </c>
      <c r="D40" s="386"/>
      <c r="E40" s="379">
        <v>100</v>
      </c>
      <c r="F40" s="380">
        <f t="shared" si="4"/>
        <v>1</v>
      </c>
      <c r="G40" s="380">
        <f t="shared" si="5"/>
        <v>1.1974963866</v>
      </c>
      <c r="H40" s="377">
        <f t="shared" si="1"/>
        <v>19.7496</v>
      </c>
      <c r="I40" s="370">
        <f>ROUND(J4*G40,6)</f>
        <v>119.749639</v>
      </c>
      <c r="J40" s="376">
        <f t="shared" si="3"/>
        <v>119.749641</v>
      </c>
    </row>
    <row r="41" spans="2:10" ht="15">
      <c r="B41" s="363">
        <v>42522</v>
      </c>
      <c r="C41" s="364">
        <v>37</v>
      </c>
      <c r="D41" s="386"/>
      <c r="E41" s="373">
        <v>100</v>
      </c>
      <c r="F41" s="374">
        <f t="shared" si="4"/>
        <v>1</v>
      </c>
      <c r="G41" s="374">
        <f t="shared" si="5"/>
        <v>1.1974963866</v>
      </c>
      <c r="H41" s="375">
        <f t="shared" si="1"/>
        <v>19.7496</v>
      </c>
      <c r="I41" s="370">
        <f>ROUND(J4*G41,6)</f>
        <v>119.749639</v>
      </c>
      <c r="J41" s="376">
        <f t="shared" si="3"/>
        <v>119.749641</v>
      </c>
    </row>
    <row r="42" spans="2:10" ht="15">
      <c r="B42" s="363">
        <v>42552</v>
      </c>
      <c r="C42" s="372">
        <v>38</v>
      </c>
      <c r="D42" s="386"/>
      <c r="E42" s="373">
        <v>100</v>
      </c>
      <c r="F42" s="374">
        <f t="shared" si="4"/>
        <v>1</v>
      </c>
      <c r="G42" s="374">
        <f t="shared" si="5"/>
        <v>1.1974963866</v>
      </c>
      <c r="H42" s="375">
        <f t="shared" si="1"/>
        <v>19.7496</v>
      </c>
      <c r="I42" s="370">
        <f>ROUND(J4*G42,6)</f>
        <v>119.749639</v>
      </c>
      <c r="J42" s="376">
        <f t="shared" si="3"/>
        <v>119.749641</v>
      </c>
    </row>
    <row r="43" spans="2:10" ht="15">
      <c r="B43" s="363">
        <v>42583</v>
      </c>
      <c r="C43" s="364">
        <v>39</v>
      </c>
      <c r="D43" s="386"/>
      <c r="E43" s="373">
        <v>100</v>
      </c>
      <c r="F43" s="374">
        <f t="shared" si="4"/>
        <v>1</v>
      </c>
      <c r="G43" s="374">
        <f t="shared" si="5"/>
        <v>1.1974963866</v>
      </c>
      <c r="H43" s="375">
        <f t="shared" si="1"/>
        <v>19.7496</v>
      </c>
      <c r="I43" s="370">
        <f>ROUND(J4*G43,6)</f>
        <v>119.749639</v>
      </c>
      <c r="J43" s="376">
        <f t="shared" si="3"/>
        <v>119.749641</v>
      </c>
    </row>
    <row r="44" spans="2:10" ht="15">
      <c r="B44" s="363">
        <v>42614</v>
      </c>
      <c r="C44" s="372">
        <v>40</v>
      </c>
      <c r="D44" s="386"/>
      <c r="E44" s="373">
        <v>100</v>
      </c>
      <c r="F44" s="374">
        <f t="shared" si="4"/>
        <v>1</v>
      </c>
      <c r="G44" s="374">
        <f t="shared" si="5"/>
        <v>1.1974963866</v>
      </c>
      <c r="H44" s="375">
        <f t="shared" si="1"/>
        <v>19.7496</v>
      </c>
      <c r="I44" s="370">
        <f>ROUND(J4*G44,6)</f>
        <v>119.749639</v>
      </c>
      <c r="J44" s="376">
        <f t="shared" si="3"/>
        <v>119.749641</v>
      </c>
    </row>
    <row r="45" spans="2:10" ht="15">
      <c r="B45" s="363">
        <v>42644</v>
      </c>
      <c r="C45" s="364">
        <v>41</v>
      </c>
      <c r="D45" s="386"/>
      <c r="E45" s="373">
        <v>100</v>
      </c>
      <c r="F45" s="374">
        <f t="shared" si="4"/>
        <v>1</v>
      </c>
      <c r="G45" s="374">
        <f t="shared" si="5"/>
        <v>1.1974963866</v>
      </c>
      <c r="H45" s="375">
        <f t="shared" si="1"/>
        <v>19.7496</v>
      </c>
      <c r="I45" s="370">
        <f>ROUND(J4*G45,6)</f>
        <v>119.749639</v>
      </c>
      <c r="J45" s="376">
        <f t="shared" si="3"/>
        <v>119.749641</v>
      </c>
    </row>
    <row r="46" spans="2:10" ht="15">
      <c r="B46" s="363">
        <v>42675</v>
      </c>
      <c r="C46" s="372">
        <v>42</v>
      </c>
      <c r="D46" s="386"/>
      <c r="E46" s="373">
        <v>100</v>
      </c>
      <c r="F46" s="374">
        <f t="shared" si="4"/>
        <v>1</v>
      </c>
      <c r="G46" s="374">
        <f t="shared" si="5"/>
        <v>1.1974963866</v>
      </c>
      <c r="H46" s="375">
        <f t="shared" si="1"/>
        <v>19.7496</v>
      </c>
      <c r="I46" s="370">
        <f>ROUND(J4*G46,6)</f>
        <v>119.749639</v>
      </c>
      <c r="J46" s="376">
        <f t="shared" si="3"/>
        <v>119.749641</v>
      </c>
    </row>
    <row r="47" spans="2:10" ht="15">
      <c r="B47" s="363">
        <v>42705</v>
      </c>
      <c r="C47" s="364">
        <v>43</v>
      </c>
      <c r="D47" s="386"/>
      <c r="E47" s="373">
        <v>100</v>
      </c>
      <c r="F47" s="374">
        <f t="shared" si="4"/>
        <v>1</v>
      </c>
      <c r="G47" s="374">
        <f t="shared" si="5"/>
        <v>1.1974963866</v>
      </c>
      <c r="H47" s="375">
        <f t="shared" si="1"/>
        <v>19.7496</v>
      </c>
      <c r="I47" s="370">
        <f>ROUND(J4*G47,6)</f>
        <v>119.749639</v>
      </c>
      <c r="J47" s="376">
        <f t="shared" si="3"/>
        <v>119.749641</v>
      </c>
    </row>
    <row r="48" spans="2:10" ht="15">
      <c r="B48" s="363">
        <v>42736</v>
      </c>
      <c r="C48" s="372">
        <v>44</v>
      </c>
      <c r="D48" s="386"/>
      <c r="E48" s="373">
        <v>100</v>
      </c>
      <c r="F48" s="374">
        <f t="shared" si="4"/>
        <v>1</v>
      </c>
      <c r="G48" s="374">
        <f t="shared" si="5"/>
        <v>1.1974963866</v>
      </c>
      <c r="H48" s="375">
        <f t="shared" si="1"/>
        <v>19.7496</v>
      </c>
      <c r="I48" s="370">
        <f>ROUND(J4*G48,6)</f>
        <v>119.749639</v>
      </c>
      <c r="J48" s="376">
        <f t="shared" si="3"/>
        <v>119.749641</v>
      </c>
    </row>
    <row r="49" spans="2:10" ht="15">
      <c r="B49" s="363">
        <v>42767</v>
      </c>
      <c r="C49" s="364">
        <v>45</v>
      </c>
      <c r="D49" s="386"/>
      <c r="E49" s="373">
        <v>100</v>
      </c>
      <c r="F49" s="374">
        <f t="shared" si="4"/>
        <v>1</v>
      </c>
      <c r="G49" s="374">
        <f t="shared" si="5"/>
        <v>1.1974963866</v>
      </c>
      <c r="H49" s="375">
        <f t="shared" si="1"/>
        <v>19.7496</v>
      </c>
      <c r="I49" s="370">
        <f>ROUND(J4*G49,6)</f>
        <v>119.749639</v>
      </c>
      <c r="J49" s="376">
        <f t="shared" si="3"/>
        <v>119.749641</v>
      </c>
    </row>
    <row r="50" spans="2:10" ht="15">
      <c r="B50" s="363">
        <v>42795</v>
      </c>
      <c r="C50" s="372">
        <v>46</v>
      </c>
      <c r="D50" s="386"/>
      <c r="E50" s="373">
        <v>100</v>
      </c>
      <c r="F50" s="374">
        <f t="shared" si="4"/>
        <v>1</v>
      </c>
      <c r="G50" s="374">
        <f t="shared" si="5"/>
        <v>1.1974963866</v>
      </c>
      <c r="H50" s="375">
        <f t="shared" si="1"/>
        <v>19.7496</v>
      </c>
      <c r="I50" s="370">
        <f>ROUND(J4*G50,6)</f>
        <v>119.749639</v>
      </c>
      <c r="J50" s="376">
        <f t="shared" si="3"/>
        <v>119.749641</v>
      </c>
    </row>
    <row r="51" spans="2:10" ht="15">
      <c r="B51" s="363">
        <v>42826</v>
      </c>
      <c r="C51" s="364">
        <v>47</v>
      </c>
      <c r="D51" s="386"/>
      <c r="E51" s="373">
        <v>100</v>
      </c>
      <c r="F51" s="374">
        <f t="shared" si="4"/>
        <v>1</v>
      </c>
      <c r="G51" s="374">
        <f t="shared" si="5"/>
        <v>1.1974963866</v>
      </c>
      <c r="H51" s="375">
        <f t="shared" si="1"/>
        <v>19.7496</v>
      </c>
      <c r="I51" s="370">
        <f>ROUND(J4*G51,6)</f>
        <v>119.749639</v>
      </c>
      <c r="J51" s="376">
        <f t="shared" si="3"/>
        <v>119.749641</v>
      </c>
    </row>
    <row r="52" spans="2:10" ht="15">
      <c r="B52" s="363">
        <v>42856</v>
      </c>
      <c r="C52" s="378">
        <v>48</v>
      </c>
      <c r="D52" s="386"/>
      <c r="E52" s="379">
        <v>100</v>
      </c>
      <c r="F52" s="380">
        <f t="shared" si="4"/>
        <v>1</v>
      </c>
      <c r="G52" s="380">
        <f t="shared" si="5"/>
        <v>1.1974963866</v>
      </c>
      <c r="H52" s="377">
        <f t="shared" si="1"/>
        <v>19.7496</v>
      </c>
      <c r="I52" s="370">
        <f>ROUND(J4*G52,6)</f>
        <v>119.749639</v>
      </c>
      <c r="J52" s="376">
        <f t="shared" si="3"/>
        <v>119.749641</v>
      </c>
    </row>
    <row r="53" spans="2:10" ht="15">
      <c r="B53" s="363">
        <v>42887</v>
      </c>
      <c r="C53" s="364">
        <v>49</v>
      </c>
      <c r="D53" s="386"/>
      <c r="E53" s="373">
        <v>100</v>
      </c>
      <c r="F53" s="374">
        <f t="shared" si="4"/>
        <v>1</v>
      </c>
      <c r="G53" s="374">
        <f t="shared" si="5"/>
        <v>1.1974963866</v>
      </c>
      <c r="H53" s="375">
        <f t="shared" si="1"/>
        <v>19.7496</v>
      </c>
      <c r="I53" s="370">
        <f>ROUND(J4*G53,6)</f>
        <v>119.749639</v>
      </c>
      <c r="J53" s="376">
        <f t="shared" si="3"/>
        <v>119.749641</v>
      </c>
    </row>
    <row r="54" spans="2:10" ht="15">
      <c r="B54" s="363">
        <v>42917</v>
      </c>
      <c r="C54" s="372">
        <v>50</v>
      </c>
      <c r="D54" s="386"/>
      <c r="E54" s="373">
        <v>100</v>
      </c>
      <c r="F54" s="374">
        <f t="shared" si="4"/>
        <v>1</v>
      </c>
      <c r="G54" s="374">
        <f t="shared" si="5"/>
        <v>1.1974963866</v>
      </c>
      <c r="H54" s="375">
        <f t="shared" si="1"/>
        <v>19.7496</v>
      </c>
      <c r="I54" s="370">
        <f>ROUND(J4*G54,6)</f>
        <v>119.749639</v>
      </c>
      <c r="J54" s="376">
        <f t="shared" si="3"/>
        <v>119.749641</v>
      </c>
    </row>
    <row r="55" spans="2:10" ht="15">
      <c r="B55" s="363">
        <v>42948</v>
      </c>
      <c r="C55" s="364">
        <v>51</v>
      </c>
      <c r="D55" s="386"/>
      <c r="E55" s="373">
        <v>100</v>
      </c>
      <c r="F55" s="374">
        <f t="shared" si="4"/>
        <v>1</v>
      </c>
      <c r="G55" s="374">
        <f t="shared" si="5"/>
        <v>1.1974963866</v>
      </c>
      <c r="H55" s="375">
        <f t="shared" si="1"/>
        <v>19.7496</v>
      </c>
      <c r="I55" s="370">
        <f>ROUND(J4*G55,6)</f>
        <v>119.749639</v>
      </c>
      <c r="J55" s="376">
        <f t="shared" si="3"/>
        <v>119.749641</v>
      </c>
    </row>
    <row r="56" spans="2:10" ht="15">
      <c r="B56" s="363">
        <v>42979</v>
      </c>
      <c r="C56" s="372">
        <v>52</v>
      </c>
      <c r="D56" s="386"/>
      <c r="E56" s="373">
        <v>100</v>
      </c>
      <c r="F56" s="374">
        <f t="shared" si="4"/>
        <v>1</v>
      </c>
      <c r="G56" s="374">
        <f t="shared" si="5"/>
        <v>1.1974963866</v>
      </c>
      <c r="H56" s="375">
        <f t="shared" si="1"/>
        <v>19.7496</v>
      </c>
      <c r="I56" s="370">
        <f>ROUND(J4*G56,6)</f>
        <v>119.749639</v>
      </c>
      <c r="J56" s="376">
        <f t="shared" si="3"/>
        <v>119.749641</v>
      </c>
    </row>
    <row r="57" spans="2:10" ht="15">
      <c r="B57" s="363">
        <v>43009</v>
      </c>
      <c r="C57" s="364">
        <v>53</v>
      </c>
      <c r="D57" s="386"/>
      <c r="E57" s="373">
        <v>100</v>
      </c>
      <c r="F57" s="374">
        <f t="shared" si="4"/>
        <v>1</v>
      </c>
      <c r="G57" s="374">
        <f t="shared" si="5"/>
        <v>1.1974963866</v>
      </c>
      <c r="H57" s="375">
        <f t="shared" si="1"/>
        <v>19.7496</v>
      </c>
      <c r="I57" s="370">
        <f>ROUND(J4*G57,6)</f>
        <v>119.749639</v>
      </c>
      <c r="J57" s="376">
        <f t="shared" si="3"/>
        <v>119.749641</v>
      </c>
    </row>
    <row r="58" spans="2:10" ht="15">
      <c r="B58" s="363">
        <v>43040</v>
      </c>
      <c r="C58" s="372">
        <v>54</v>
      </c>
      <c r="D58" s="386"/>
      <c r="E58" s="373">
        <v>100</v>
      </c>
      <c r="F58" s="374">
        <f t="shared" si="4"/>
        <v>1</v>
      </c>
      <c r="G58" s="374">
        <f t="shared" si="5"/>
        <v>1.1974963866</v>
      </c>
      <c r="H58" s="375">
        <f t="shared" si="1"/>
        <v>19.7496</v>
      </c>
      <c r="I58" s="370">
        <f>ROUND(J4*G58,6)</f>
        <v>119.749639</v>
      </c>
      <c r="J58" s="376">
        <f t="shared" si="3"/>
        <v>119.749641</v>
      </c>
    </row>
    <row r="59" spans="2:10" ht="15">
      <c r="B59" s="363">
        <v>43070</v>
      </c>
      <c r="C59" s="364">
        <v>55</v>
      </c>
      <c r="D59" s="386"/>
      <c r="E59" s="373">
        <v>100</v>
      </c>
      <c r="F59" s="374">
        <f t="shared" si="4"/>
        <v>1</v>
      </c>
      <c r="G59" s="374">
        <f t="shared" si="5"/>
        <v>1.1974963866</v>
      </c>
      <c r="H59" s="375">
        <f t="shared" si="1"/>
        <v>19.7496</v>
      </c>
      <c r="I59" s="370">
        <f>ROUND(J4*G59,6)</f>
        <v>119.749639</v>
      </c>
      <c r="J59" s="376">
        <f t="shared" si="3"/>
        <v>119.749641</v>
      </c>
    </row>
    <row r="64" spans="1:5" ht="15">
      <c r="A64" s="387">
        <v>41426</v>
      </c>
      <c r="B64" s="365">
        <v>0.75</v>
      </c>
      <c r="C64" s="365">
        <v>1.751</v>
      </c>
      <c r="D64" s="365">
        <v>6.311</v>
      </c>
      <c r="E64" s="388">
        <v>1249.3299</v>
      </c>
    </row>
    <row r="65" spans="1:5" ht="15">
      <c r="A65" s="387">
        <v>41456</v>
      </c>
      <c r="B65" s="365">
        <v>0.26</v>
      </c>
      <c r="C65" s="365">
        <v>2.0156</v>
      </c>
      <c r="D65" s="365">
        <v>5.178</v>
      </c>
      <c r="E65" s="388">
        <v>1252.5781</v>
      </c>
    </row>
    <row r="66" spans="1:5" ht="15">
      <c r="A66" s="387">
        <v>41487</v>
      </c>
      <c r="B66" s="365">
        <v>0.15</v>
      </c>
      <c r="C66" s="365">
        <v>2.1686</v>
      </c>
      <c r="D66" s="365">
        <v>3.8507</v>
      </c>
      <c r="E66" s="388">
        <v>1254.457</v>
      </c>
    </row>
    <row r="67" spans="1:5" ht="15">
      <c r="A67" s="387">
        <v>41518</v>
      </c>
      <c r="B67" s="365">
        <v>1.5</v>
      </c>
      <c r="C67" s="365">
        <v>3.7011</v>
      </c>
      <c r="D67" s="365">
        <v>4.3959</v>
      </c>
      <c r="E67" s="388">
        <v>1273.2738</v>
      </c>
    </row>
    <row r="68" spans="1:5" ht="15">
      <c r="A68" s="387">
        <v>41548</v>
      </c>
      <c r="B68" s="365">
        <v>0.86</v>
      </c>
      <c r="C68" s="365">
        <v>4.593</v>
      </c>
      <c r="D68" s="365">
        <v>5.2726</v>
      </c>
      <c r="E68" s="388">
        <v>1284.224</v>
      </c>
    </row>
    <row r="69" spans="1:5" ht="15">
      <c r="A69" s="387">
        <v>41579</v>
      </c>
      <c r="B69" s="365">
        <v>0.29</v>
      </c>
      <c r="C69" s="365">
        <v>4.8963</v>
      </c>
      <c r="D69" s="365">
        <v>5.6096</v>
      </c>
      <c r="E69" s="388">
        <v>1287.9482</v>
      </c>
    </row>
    <row r="70" spans="1:5" ht="15">
      <c r="A70" s="387">
        <v>41609</v>
      </c>
      <c r="B70" s="365">
        <v>0.6</v>
      </c>
      <c r="C70" s="365">
        <v>5.5257</v>
      </c>
      <c r="D70" s="365">
        <v>5.5257</v>
      </c>
      <c r="E70" s="388">
        <v>1295.6759</v>
      </c>
    </row>
    <row r="71" spans="1:5" ht="15">
      <c r="A71" s="387">
        <v>41640</v>
      </c>
      <c r="B71" s="365">
        <v>0.48</v>
      </c>
      <c r="C71" s="365">
        <v>0.48</v>
      </c>
      <c r="D71" s="365">
        <v>5.6729</v>
      </c>
      <c r="E71" s="388">
        <v>1301.8952</v>
      </c>
    </row>
    <row r="72" spans="1:5" ht="15">
      <c r="A72" s="387">
        <v>41671</v>
      </c>
      <c r="B72" s="365">
        <v>0.38</v>
      </c>
      <c r="C72" s="365">
        <v>0.8618</v>
      </c>
      <c r="D72" s="365">
        <v>5.7677</v>
      </c>
      <c r="E72" s="388">
        <v>1306.8424</v>
      </c>
    </row>
    <row r="73" spans="1:5" ht="15">
      <c r="A73" s="387">
        <v>41699</v>
      </c>
      <c r="B73" s="365">
        <v>1.67</v>
      </c>
      <c r="C73" s="365">
        <v>2.5462</v>
      </c>
      <c r="D73" s="365">
        <v>7.3087</v>
      </c>
      <c r="E73" s="388">
        <v>1328.6666</v>
      </c>
    </row>
    <row r="74" spans="1:5" ht="15">
      <c r="A74" s="387">
        <v>41730</v>
      </c>
      <c r="B74" s="365">
        <v>0.78</v>
      </c>
      <c r="C74" s="365">
        <v>3.3461</v>
      </c>
      <c r="D74" s="365">
        <v>7.9837</v>
      </c>
      <c r="E74" s="388">
        <v>1339.0302</v>
      </c>
    </row>
    <row r="75" spans="1:5" ht="15">
      <c r="A75" s="387">
        <v>41760</v>
      </c>
      <c r="B75" s="365">
        <v>-0.13</v>
      </c>
      <c r="C75" s="365">
        <v>3.2117</v>
      </c>
      <c r="D75" s="365">
        <v>7.8434</v>
      </c>
      <c r="E75" s="388">
        <v>1337.2895</v>
      </c>
    </row>
    <row r="76" spans="1:5" ht="15">
      <c r="A76" s="387">
        <v>41791</v>
      </c>
      <c r="B76" s="365">
        <v>-0.74</v>
      </c>
      <c r="C76" s="365">
        <v>2.448</v>
      </c>
      <c r="D76" s="365">
        <v>6.2484</v>
      </c>
      <c r="E76" s="388">
        <v>1327.3936</v>
      </c>
    </row>
    <row r="77" spans="1:5" ht="15">
      <c r="A77" s="387">
        <v>41821</v>
      </c>
      <c r="B77" s="365">
        <v>-0.61</v>
      </c>
      <c r="C77" s="365">
        <v>1.823</v>
      </c>
      <c r="D77" s="365">
        <v>5.3265</v>
      </c>
      <c r="E77" s="388">
        <v>1319.2965</v>
      </c>
    </row>
    <row r="78" spans="1:5" ht="15">
      <c r="A78" s="387">
        <v>41852</v>
      </c>
      <c r="B78" s="365">
        <v>-0.27</v>
      </c>
      <c r="C78" s="365">
        <v>1.5481</v>
      </c>
      <c r="D78" s="365">
        <v>4.8848</v>
      </c>
      <c r="E78" s="388">
        <v>1315.7344</v>
      </c>
    </row>
    <row r="79" spans="1:5" ht="15">
      <c r="A79" s="387">
        <v>41883</v>
      </c>
      <c r="B79" s="365">
        <v>0.2</v>
      </c>
      <c r="C79" s="365">
        <v>1.7512</v>
      </c>
      <c r="D79" s="365">
        <v>3.5414</v>
      </c>
      <c r="E79" s="388">
        <v>1318.3658</v>
      </c>
    </row>
    <row r="80" spans="1:5" ht="15">
      <c r="A80" s="387">
        <v>41913</v>
      </c>
      <c r="B80" s="365">
        <v>0.28</v>
      </c>
      <c r="C80" s="365">
        <v>2.0361</v>
      </c>
      <c r="D80" s="365">
        <v>2.946</v>
      </c>
      <c r="E80" s="388">
        <v>1322.0573</v>
      </c>
    </row>
    <row r="81" spans="1:5" ht="15">
      <c r="A81" s="387">
        <v>41944</v>
      </c>
      <c r="B81" s="365">
        <v>0.98</v>
      </c>
      <c r="C81" s="365">
        <v>3.0361</v>
      </c>
      <c r="D81" s="365">
        <v>3.6543</v>
      </c>
      <c r="E81" s="388">
        <v>1335.0134</v>
      </c>
    </row>
    <row r="82" spans="1:5" ht="15">
      <c r="A82" s="387">
        <v>41974</v>
      </c>
      <c r="B82" s="365">
        <v>0.62</v>
      </c>
      <c r="C82" s="365">
        <v>3.6749</v>
      </c>
      <c r="D82" s="365">
        <v>3.6749</v>
      </c>
      <c r="E82" s="388">
        <v>1343.2905</v>
      </c>
    </row>
    <row r="83" spans="1:5" ht="15">
      <c r="A83" s="387">
        <v>42005</v>
      </c>
      <c r="B83" s="365">
        <v>0.76</v>
      </c>
      <c r="C83" s="365">
        <v>0.76</v>
      </c>
      <c r="D83" s="365">
        <v>3.9638</v>
      </c>
      <c r="E83" s="388">
        <v>1353.4995</v>
      </c>
    </row>
    <row r="84" spans="1:5" ht="15">
      <c r="A84" s="387">
        <v>42036</v>
      </c>
      <c r="B84" s="365">
        <v>0.27</v>
      </c>
      <c r="C84" s="365">
        <v>1.0321</v>
      </c>
      <c r="D84" s="365">
        <v>3.8499</v>
      </c>
      <c r="E84" s="388">
        <v>1357.154</v>
      </c>
    </row>
    <row r="85" spans="1:5" ht="15">
      <c r="A85" s="387">
        <v>42064</v>
      </c>
      <c r="B85" s="365">
        <v>0.98</v>
      </c>
      <c r="C85" s="365">
        <v>2.0222</v>
      </c>
      <c r="D85" s="365">
        <v>3.145</v>
      </c>
      <c r="E85" s="388">
        <v>1370.4541</v>
      </c>
    </row>
    <row r="86" spans="1:5" ht="15">
      <c r="A86" s="387">
        <v>42095</v>
      </c>
      <c r="B86" s="365">
        <v>1.17</v>
      </c>
      <c r="C86" s="365">
        <v>3.2158</v>
      </c>
      <c r="D86" s="365">
        <v>3.5442</v>
      </c>
      <c r="E86" s="388">
        <v>1386.4884</v>
      </c>
    </row>
    <row r="87" spans="1:5" ht="15">
      <c r="A87" s="387">
        <v>42125</v>
      </c>
      <c r="B87" s="365">
        <v>0.41</v>
      </c>
      <c r="C87" s="365">
        <v>3.639</v>
      </c>
      <c r="D87" s="365">
        <v>4.1041</v>
      </c>
      <c r="E87" s="388">
        <v>1392.173</v>
      </c>
    </row>
    <row r="88" spans="1:5" ht="15">
      <c r="A88" s="387">
        <v>42156</v>
      </c>
      <c r="B88" s="365">
        <v>0.67</v>
      </c>
      <c r="C88" s="365">
        <v>4.3334</v>
      </c>
      <c r="D88" s="365">
        <v>5.5829</v>
      </c>
      <c r="E88" s="388">
        <v>1401.5005</v>
      </c>
    </row>
    <row r="89" spans="1:5" ht="15">
      <c r="A89" s="387">
        <v>42186</v>
      </c>
      <c r="B89" s="365">
        <v>0.69</v>
      </c>
      <c r="C89" s="365">
        <v>5.0533</v>
      </c>
      <c r="D89" s="365">
        <v>6.9639</v>
      </c>
      <c r="E89" s="388">
        <v>1411.1709</v>
      </c>
    </row>
    <row r="90" spans="1:5" ht="15">
      <c r="A90" s="387">
        <v>42217</v>
      </c>
      <c r="B90" s="365">
        <v>0.28</v>
      </c>
      <c r="C90" s="365">
        <v>5.3474</v>
      </c>
      <c r="D90" s="365">
        <v>7.5538</v>
      </c>
      <c r="E90" s="388">
        <v>1415.1222</v>
      </c>
    </row>
    <row r="91" spans="1:5" ht="15">
      <c r="A91" s="387">
        <v>42248</v>
      </c>
      <c r="B91" s="365">
        <v>0.95</v>
      </c>
      <c r="C91" s="365">
        <v>6.3482</v>
      </c>
      <c r="D91" s="365">
        <v>8.3588</v>
      </c>
      <c r="E91" s="388">
        <v>1428.5658</v>
      </c>
    </row>
    <row r="92" spans="1:5" ht="15">
      <c r="A92" s="387">
        <v>42278</v>
      </c>
      <c r="B92" s="365">
        <v>1.89</v>
      </c>
      <c r="C92" s="365">
        <v>8.3582</v>
      </c>
      <c r="D92" s="365">
        <v>10.0985</v>
      </c>
      <c r="E92" s="388">
        <v>1455.5657</v>
      </c>
    </row>
    <row r="93" spans="1:5" ht="15">
      <c r="A93" s="387">
        <v>42309</v>
      </c>
      <c r="B93" s="365">
        <v>1.52</v>
      </c>
      <c r="C93" s="365">
        <v>10.0053</v>
      </c>
      <c r="D93" s="365">
        <v>10.6873</v>
      </c>
      <c r="E93" s="388">
        <v>1477.6902</v>
      </c>
    </row>
    <row r="94" spans="1:5" ht="15">
      <c r="A94" s="387">
        <v>42339</v>
      </c>
      <c r="B94" s="365">
        <v>0.49</v>
      </c>
      <c r="C94" s="365">
        <v>10.5443</v>
      </c>
      <c r="D94" s="365">
        <v>10.5443</v>
      </c>
      <c r="E94" s="388">
        <v>1484.9309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5"/>
  <sheetViews>
    <sheetView zoomScalePageLayoutView="0" workbookViewId="0" topLeftCell="A31">
      <selection activeCell="H46" sqref="H46"/>
    </sheetView>
  </sheetViews>
  <sheetFormatPr defaultColWidth="9.140625" defaultRowHeight="15"/>
  <cols>
    <col min="1" max="1" width="20.8515625" style="0" bestFit="1" customWidth="1"/>
    <col min="2" max="2" width="14.28125" style="0" bestFit="1" customWidth="1"/>
    <col min="8" max="8" width="10.421875" style="0" customWidth="1"/>
  </cols>
  <sheetData>
    <row r="2" spans="1:3" ht="15">
      <c r="A2" t="s">
        <v>0</v>
      </c>
      <c r="C2" t="s">
        <v>358</v>
      </c>
    </row>
    <row r="3" spans="8:26" ht="15">
      <c r="H3" s="2" t="s">
        <v>11</v>
      </c>
      <c r="I3" s="2" t="s">
        <v>12</v>
      </c>
      <c r="J3" s="2" t="s">
        <v>13</v>
      </c>
      <c r="K3" s="2"/>
      <c r="L3" s="2"/>
      <c r="M3" s="2"/>
      <c r="N3" s="2" t="s">
        <v>14</v>
      </c>
      <c r="O3" s="2"/>
      <c r="P3" s="2"/>
      <c r="Q3" s="2" t="s">
        <v>15</v>
      </c>
      <c r="R3" s="2" t="s">
        <v>15</v>
      </c>
      <c r="S3" s="2" t="s">
        <v>16</v>
      </c>
      <c r="T3" s="2" t="s">
        <v>17</v>
      </c>
      <c r="U3" s="2" t="s">
        <v>17</v>
      </c>
      <c r="V3" s="2"/>
      <c r="W3" s="2"/>
      <c r="X3" s="2"/>
      <c r="Y3" s="2"/>
      <c r="Z3" s="2"/>
    </row>
    <row r="4" spans="1:26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94" t="s">
        <v>10</v>
      </c>
      <c r="H4" s="2"/>
      <c r="I4" s="2"/>
      <c r="J4" s="2" t="s">
        <v>18</v>
      </c>
      <c r="K4" s="2" t="s">
        <v>19</v>
      </c>
      <c r="L4" s="2" t="s">
        <v>20</v>
      </c>
      <c r="M4" s="2" t="s">
        <v>21</v>
      </c>
      <c r="N4" s="2" t="s">
        <v>18</v>
      </c>
      <c r="O4" s="2" t="s">
        <v>19</v>
      </c>
      <c r="P4" s="2" t="s">
        <v>20</v>
      </c>
      <c r="Q4" s="2" t="s">
        <v>18</v>
      </c>
      <c r="R4" s="2" t="s">
        <v>22</v>
      </c>
      <c r="S4" s="2" t="s">
        <v>23</v>
      </c>
      <c r="T4" s="2" t="s">
        <v>23</v>
      </c>
      <c r="U4" s="2" t="s">
        <v>24</v>
      </c>
      <c r="V4" s="2" t="s">
        <v>23</v>
      </c>
      <c r="W4" s="2" t="s">
        <v>25</v>
      </c>
      <c r="X4" s="2" t="s">
        <v>26</v>
      </c>
      <c r="Y4" s="2" t="s">
        <v>27</v>
      </c>
      <c r="Z4" s="2" t="s">
        <v>28</v>
      </c>
    </row>
    <row r="5" spans="1:26" ht="15">
      <c r="A5" s="2" t="s">
        <v>358</v>
      </c>
      <c r="B5" s="2" t="s">
        <v>360</v>
      </c>
      <c r="C5" s="2">
        <v>1</v>
      </c>
      <c r="D5" s="2">
        <v>27.64</v>
      </c>
      <c r="E5" s="2">
        <v>2004</v>
      </c>
      <c r="F5" s="2" t="s">
        <v>8</v>
      </c>
      <c r="G5" s="395">
        <v>11</v>
      </c>
      <c r="H5" s="2">
        <v>27.64</v>
      </c>
      <c r="I5" s="2">
        <v>27.64</v>
      </c>
      <c r="J5" s="2">
        <v>27.64</v>
      </c>
      <c r="K5" s="2">
        <v>27.64</v>
      </c>
      <c r="L5" s="2">
        <v>27.64</v>
      </c>
      <c r="M5" s="2">
        <v>0</v>
      </c>
      <c r="N5" s="2">
        <v>27.64</v>
      </c>
      <c r="O5" s="2">
        <v>27.64</v>
      </c>
      <c r="P5" s="2">
        <v>0</v>
      </c>
      <c r="Q5" s="2">
        <v>27.64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</row>
    <row r="6" spans="2:26" ht="15">
      <c r="B6" s="2"/>
      <c r="C6" s="2"/>
      <c r="D6" s="2">
        <f>SUM(D5:D5)</f>
        <v>27.64</v>
      </c>
      <c r="E6" s="2"/>
      <c r="F6" s="2"/>
      <c r="G6" s="395"/>
      <c r="H6" s="2">
        <f>SUM(H5)</f>
        <v>27.64</v>
      </c>
      <c r="I6" s="2">
        <f aca="true" t="shared" si="0" ref="I6:Z6">SUM(I5)</f>
        <v>27.64</v>
      </c>
      <c r="J6" s="2">
        <f t="shared" si="0"/>
        <v>27.64</v>
      </c>
      <c r="K6" s="2">
        <f t="shared" si="0"/>
        <v>27.64</v>
      </c>
      <c r="L6" s="2">
        <f t="shared" si="0"/>
        <v>27.64</v>
      </c>
      <c r="M6" s="2">
        <f t="shared" si="0"/>
        <v>0</v>
      </c>
      <c r="N6" s="2">
        <f t="shared" si="0"/>
        <v>27.64</v>
      </c>
      <c r="O6" s="2">
        <f t="shared" si="0"/>
        <v>27.64</v>
      </c>
      <c r="P6" s="2">
        <f t="shared" si="0"/>
        <v>0</v>
      </c>
      <c r="Q6" s="2">
        <f t="shared" si="0"/>
        <v>27.64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</row>
    <row r="8" spans="1:3" ht="15">
      <c r="A8" t="s">
        <v>0</v>
      </c>
      <c r="C8" t="s">
        <v>361</v>
      </c>
    </row>
    <row r="9" spans="8:26" ht="15">
      <c r="H9" s="2" t="s">
        <v>11</v>
      </c>
      <c r="I9" s="2" t="s">
        <v>12</v>
      </c>
      <c r="J9" s="2" t="s">
        <v>13</v>
      </c>
      <c r="K9" s="2"/>
      <c r="L9" s="2"/>
      <c r="M9" s="2"/>
      <c r="N9" s="2" t="s">
        <v>14</v>
      </c>
      <c r="O9" s="2"/>
      <c r="P9" s="2"/>
      <c r="Q9" s="2" t="s">
        <v>15</v>
      </c>
      <c r="R9" s="2" t="s">
        <v>15</v>
      </c>
      <c r="S9" s="2" t="s">
        <v>16</v>
      </c>
      <c r="T9" s="2" t="s">
        <v>17</v>
      </c>
      <c r="U9" s="2" t="s">
        <v>17</v>
      </c>
      <c r="V9" s="2"/>
      <c r="W9" s="2"/>
      <c r="X9" s="2"/>
      <c r="Y9" s="2"/>
      <c r="Z9" s="2"/>
    </row>
    <row r="10" spans="1:26" ht="1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394" t="s">
        <v>10</v>
      </c>
      <c r="H10" s="2"/>
      <c r="I10" s="2"/>
      <c r="J10" s="2" t="s">
        <v>18</v>
      </c>
      <c r="K10" s="2" t="s">
        <v>19</v>
      </c>
      <c r="L10" s="2" t="s">
        <v>20</v>
      </c>
      <c r="M10" s="2" t="s">
        <v>21</v>
      </c>
      <c r="N10" s="2" t="s">
        <v>18</v>
      </c>
      <c r="O10" s="2" t="s">
        <v>19</v>
      </c>
      <c r="P10" s="2" t="s">
        <v>20</v>
      </c>
      <c r="Q10" s="2" t="s">
        <v>18</v>
      </c>
      <c r="R10" s="2" t="s">
        <v>22</v>
      </c>
      <c r="S10" s="2" t="s">
        <v>23</v>
      </c>
      <c r="T10" s="2" t="s">
        <v>23</v>
      </c>
      <c r="U10" s="2" t="s">
        <v>24</v>
      </c>
      <c r="V10" s="2" t="s">
        <v>23</v>
      </c>
      <c r="W10" s="2" t="s">
        <v>25</v>
      </c>
      <c r="X10" s="2" t="s">
        <v>26</v>
      </c>
      <c r="Y10" s="2" t="s">
        <v>27</v>
      </c>
      <c r="Z10" s="2" t="s">
        <v>28</v>
      </c>
    </row>
    <row r="11" spans="1:26" ht="15">
      <c r="A11" s="2" t="s">
        <v>361</v>
      </c>
      <c r="B11" s="2" t="s">
        <v>360</v>
      </c>
      <c r="C11" s="2">
        <v>1</v>
      </c>
      <c r="D11" s="2">
        <v>54.49</v>
      </c>
      <c r="E11" s="2">
        <v>2003</v>
      </c>
      <c r="F11" s="2" t="s">
        <v>7</v>
      </c>
      <c r="G11" s="395">
        <v>12</v>
      </c>
      <c r="H11" s="2">
        <v>54.49</v>
      </c>
      <c r="I11" s="2">
        <v>54.49</v>
      </c>
      <c r="J11" s="2">
        <v>54.49</v>
      </c>
      <c r="K11" s="2">
        <v>54.49</v>
      </c>
      <c r="L11" s="2">
        <v>54.49</v>
      </c>
      <c r="M11" s="2">
        <v>0</v>
      </c>
      <c r="N11" s="2">
        <v>54.49</v>
      </c>
      <c r="O11" s="2">
        <v>54.49</v>
      </c>
      <c r="P11" s="2">
        <v>0</v>
      </c>
      <c r="Q11" s="2">
        <v>54.49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</row>
    <row r="12" spans="1:26" ht="15">
      <c r="A12" s="2" t="s">
        <v>361</v>
      </c>
      <c r="B12" s="2" t="s">
        <v>360</v>
      </c>
      <c r="C12" s="2">
        <v>2</v>
      </c>
      <c r="D12" s="2">
        <v>68.79</v>
      </c>
      <c r="E12" s="2">
        <v>2004</v>
      </c>
      <c r="F12" s="2" t="s">
        <v>7</v>
      </c>
      <c r="G12" s="395">
        <v>11</v>
      </c>
      <c r="H12" s="2">
        <v>68.79</v>
      </c>
      <c r="I12" s="2">
        <v>68.79</v>
      </c>
      <c r="J12" s="2">
        <v>68.79</v>
      </c>
      <c r="K12" s="2">
        <v>68.79</v>
      </c>
      <c r="L12" s="2">
        <v>68.79</v>
      </c>
      <c r="M12" s="2">
        <v>0</v>
      </c>
      <c r="N12" s="2">
        <v>68.79</v>
      </c>
      <c r="O12" s="2">
        <v>68.79</v>
      </c>
      <c r="P12" s="2">
        <v>0</v>
      </c>
      <c r="Q12" s="2">
        <v>68.79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</row>
    <row r="13" spans="1:26" ht="15">
      <c r="A13" s="2" t="s">
        <v>361</v>
      </c>
      <c r="B13" s="2" t="s">
        <v>360</v>
      </c>
      <c r="C13" s="2">
        <v>3</v>
      </c>
      <c r="D13" s="2">
        <v>12.76</v>
      </c>
      <c r="E13" s="2">
        <v>2003</v>
      </c>
      <c r="F13" s="2" t="s">
        <v>7</v>
      </c>
      <c r="G13" s="395">
        <v>12</v>
      </c>
      <c r="H13" s="2">
        <v>12.76</v>
      </c>
      <c r="I13" s="2">
        <v>12.76</v>
      </c>
      <c r="J13" s="2">
        <v>12.76</v>
      </c>
      <c r="K13" s="2">
        <v>12.76</v>
      </c>
      <c r="L13" s="2">
        <v>12.76</v>
      </c>
      <c r="M13" s="2">
        <v>0</v>
      </c>
      <c r="N13" s="2">
        <v>12.76</v>
      </c>
      <c r="O13" s="2">
        <v>12.76</v>
      </c>
      <c r="P13" s="2">
        <v>0</v>
      </c>
      <c r="Q13" s="2">
        <v>12.76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ht="15">
      <c r="A14" s="2" t="s">
        <v>361</v>
      </c>
      <c r="B14" s="2" t="s">
        <v>360</v>
      </c>
      <c r="C14" s="2" t="s">
        <v>9</v>
      </c>
      <c r="D14" s="2">
        <v>62.39</v>
      </c>
      <c r="E14" s="2">
        <v>2004</v>
      </c>
      <c r="F14" s="2" t="s">
        <v>7</v>
      </c>
      <c r="G14" s="395">
        <v>11</v>
      </c>
      <c r="H14" s="2">
        <v>62.39</v>
      </c>
      <c r="I14" s="2">
        <v>62.39</v>
      </c>
      <c r="J14" s="2">
        <v>62.39</v>
      </c>
      <c r="K14" s="2">
        <v>62.39</v>
      </c>
      <c r="L14" s="2">
        <v>62.39</v>
      </c>
      <c r="M14" s="2">
        <v>0</v>
      </c>
      <c r="N14" s="2">
        <v>62.39</v>
      </c>
      <c r="O14" s="2">
        <v>62.39</v>
      </c>
      <c r="P14" s="2">
        <v>0</v>
      </c>
      <c r="Q14" s="2">
        <v>62.39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</row>
    <row r="15" spans="1:26" ht="15">
      <c r="A15" s="2" t="s">
        <v>361</v>
      </c>
      <c r="B15" s="2" t="s">
        <v>360</v>
      </c>
      <c r="C15" s="2">
        <v>4</v>
      </c>
      <c r="D15" s="2">
        <v>5.29</v>
      </c>
      <c r="E15" s="2">
        <v>2007</v>
      </c>
      <c r="F15" s="2" t="s">
        <v>7</v>
      </c>
      <c r="G15" s="395">
        <v>8</v>
      </c>
      <c r="H15" s="2">
        <v>5.29</v>
      </c>
      <c r="I15" s="2">
        <v>5.29</v>
      </c>
      <c r="J15" s="2">
        <v>5.29</v>
      </c>
      <c r="K15" s="2">
        <v>5.29</v>
      </c>
      <c r="L15" s="2">
        <v>5.29</v>
      </c>
      <c r="M15" s="2">
        <v>0</v>
      </c>
      <c r="N15" s="2">
        <v>5.29</v>
      </c>
      <c r="O15" s="2">
        <v>5.29</v>
      </c>
      <c r="P15" s="2">
        <v>0</v>
      </c>
      <c r="Q15" s="2">
        <v>5.29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ht="15">
      <c r="A16" s="2" t="s">
        <v>361</v>
      </c>
      <c r="B16" s="2" t="s">
        <v>360</v>
      </c>
      <c r="C16" s="2">
        <v>5</v>
      </c>
      <c r="D16" s="2">
        <v>46.91</v>
      </c>
      <c r="E16" s="4">
        <v>2004</v>
      </c>
      <c r="F16" s="2" t="s">
        <v>7</v>
      </c>
      <c r="G16" s="395">
        <v>11</v>
      </c>
      <c r="H16" s="2">
        <v>46.91</v>
      </c>
      <c r="I16" s="2">
        <v>46.91</v>
      </c>
      <c r="J16" s="2">
        <v>46.91</v>
      </c>
      <c r="K16" s="2">
        <v>46.91</v>
      </c>
      <c r="L16" s="2">
        <v>46.91</v>
      </c>
      <c r="M16" s="2">
        <v>0</v>
      </c>
      <c r="N16" s="2">
        <v>46.91</v>
      </c>
      <c r="O16" s="2">
        <v>46.91</v>
      </c>
      <c r="P16" s="2">
        <v>0</v>
      </c>
      <c r="Q16" s="2">
        <v>46.91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</row>
    <row r="17" spans="1:26" ht="15">
      <c r="A17" s="2"/>
      <c r="B17" s="2"/>
      <c r="C17" s="2"/>
      <c r="D17" s="2">
        <f>SUM(D11:D16)</f>
        <v>250.63</v>
      </c>
      <c r="E17" s="2"/>
      <c r="F17" s="2"/>
      <c r="G17" s="395"/>
      <c r="H17" s="2">
        <f aca="true" t="shared" si="1" ref="H17:Z17">SUM(H11:H16)</f>
        <v>250.63</v>
      </c>
      <c r="I17" s="2">
        <f t="shared" si="1"/>
        <v>250.63</v>
      </c>
      <c r="J17" s="2">
        <f t="shared" si="1"/>
        <v>250.63</v>
      </c>
      <c r="K17" s="2">
        <f t="shared" si="1"/>
        <v>250.63</v>
      </c>
      <c r="L17" s="2">
        <f t="shared" si="1"/>
        <v>250.63</v>
      </c>
      <c r="M17" s="2">
        <f t="shared" si="1"/>
        <v>0</v>
      </c>
      <c r="N17" s="2">
        <f t="shared" si="1"/>
        <v>250.63</v>
      </c>
      <c r="O17" s="2">
        <f t="shared" si="1"/>
        <v>250.63</v>
      </c>
      <c r="P17" s="2">
        <f t="shared" si="1"/>
        <v>0</v>
      </c>
      <c r="Q17" s="2">
        <f t="shared" si="1"/>
        <v>250.63</v>
      </c>
      <c r="R17" s="2">
        <f t="shared" si="1"/>
        <v>0</v>
      </c>
      <c r="S17" s="2">
        <f t="shared" si="1"/>
        <v>0</v>
      </c>
      <c r="T17" s="2">
        <f t="shared" si="1"/>
        <v>0</v>
      </c>
      <c r="U17" s="2">
        <f t="shared" si="1"/>
        <v>0</v>
      </c>
      <c r="V17" s="2">
        <f t="shared" si="1"/>
        <v>0</v>
      </c>
      <c r="W17" s="2">
        <f t="shared" si="1"/>
        <v>0</v>
      </c>
      <c r="X17" s="2">
        <f t="shared" si="1"/>
        <v>0</v>
      </c>
      <c r="Y17" s="2">
        <f t="shared" si="1"/>
        <v>0</v>
      </c>
      <c r="Z17" s="2">
        <f t="shared" si="1"/>
        <v>0</v>
      </c>
    </row>
    <row r="18" ht="15">
      <c r="A18" s="3"/>
    </row>
    <row r="19" spans="1:3" ht="15">
      <c r="A19" t="s">
        <v>0</v>
      </c>
      <c r="C19" t="s">
        <v>362</v>
      </c>
    </row>
    <row r="20" spans="8:26" ht="15">
      <c r="H20" s="2" t="s">
        <v>11</v>
      </c>
      <c r="I20" s="2" t="s">
        <v>12</v>
      </c>
      <c r="J20" s="2" t="s">
        <v>13</v>
      </c>
      <c r="K20" s="2"/>
      <c r="L20" s="2"/>
      <c r="M20" s="2"/>
      <c r="N20" s="2" t="s">
        <v>14</v>
      </c>
      <c r="O20" s="2"/>
      <c r="P20" s="2"/>
      <c r="Q20" s="2" t="s">
        <v>15</v>
      </c>
      <c r="R20" s="2" t="s">
        <v>15</v>
      </c>
      <c r="S20" s="2" t="s">
        <v>16</v>
      </c>
      <c r="T20" s="2" t="s">
        <v>17</v>
      </c>
      <c r="U20" s="2" t="s">
        <v>17</v>
      </c>
      <c r="V20" s="2"/>
      <c r="W20" s="2"/>
      <c r="X20" s="2"/>
      <c r="Y20" s="2"/>
      <c r="Z20" s="2"/>
    </row>
    <row r="21" spans="1:26" ht="15">
      <c r="A21" s="2" t="s">
        <v>1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394" t="s">
        <v>10</v>
      </c>
      <c r="H21" s="2"/>
      <c r="I21" s="2"/>
      <c r="J21" s="2" t="s">
        <v>18</v>
      </c>
      <c r="K21" s="2" t="s">
        <v>19</v>
      </c>
      <c r="L21" s="2" t="s">
        <v>20</v>
      </c>
      <c r="M21" s="2" t="s">
        <v>21</v>
      </c>
      <c r="N21" s="2" t="s">
        <v>18</v>
      </c>
      <c r="O21" s="2" t="s">
        <v>19</v>
      </c>
      <c r="P21" s="2" t="s">
        <v>20</v>
      </c>
      <c r="Q21" s="2" t="s">
        <v>18</v>
      </c>
      <c r="R21" s="2" t="s">
        <v>22</v>
      </c>
      <c r="S21" s="2" t="s">
        <v>23</v>
      </c>
      <c r="T21" s="2" t="s">
        <v>23</v>
      </c>
      <c r="U21" s="2" t="s">
        <v>24</v>
      </c>
      <c r="V21" s="2" t="s">
        <v>23</v>
      </c>
      <c r="W21" s="2" t="s">
        <v>25</v>
      </c>
      <c r="X21" s="2" t="s">
        <v>26</v>
      </c>
      <c r="Y21" s="2" t="s">
        <v>27</v>
      </c>
      <c r="Z21" s="2" t="s">
        <v>28</v>
      </c>
    </row>
    <row r="22" spans="1:26" ht="15">
      <c r="A22" s="2" t="s">
        <v>362</v>
      </c>
      <c r="B22" s="2" t="s">
        <v>360</v>
      </c>
      <c r="C22" s="2">
        <v>1</v>
      </c>
      <c r="D22" s="2">
        <v>26.59</v>
      </c>
      <c r="E22" s="2">
        <v>2004</v>
      </c>
      <c r="F22" s="2" t="s">
        <v>7</v>
      </c>
      <c r="G22" s="395">
        <v>11</v>
      </c>
      <c r="H22" s="2">
        <v>26.59</v>
      </c>
      <c r="I22" s="2">
        <v>26.59</v>
      </c>
      <c r="J22" s="2">
        <v>26.59</v>
      </c>
      <c r="K22" s="2">
        <v>26.59</v>
      </c>
      <c r="L22" s="2">
        <v>26.59</v>
      </c>
      <c r="M22" s="2">
        <v>0</v>
      </c>
      <c r="N22" s="2">
        <v>26.59</v>
      </c>
      <c r="O22" s="2">
        <v>26.59</v>
      </c>
      <c r="P22" s="2">
        <v>0</v>
      </c>
      <c r="Q22" s="2">
        <v>26.59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</row>
    <row r="23" spans="1:26" ht="15">
      <c r="A23" s="2" t="s">
        <v>362</v>
      </c>
      <c r="B23" s="2" t="s">
        <v>360</v>
      </c>
      <c r="C23" s="2">
        <v>2</v>
      </c>
      <c r="D23" s="2">
        <v>50.21</v>
      </c>
      <c r="E23" s="2">
        <v>2005</v>
      </c>
      <c r="F23" s="2" t="s">
        <v>7</v>
      </c>
      <c r="G23" s="395">
        <v>10</v>
      </c>
      <c r="H23" s="2">
        <v>50.21</v>
      </c>
      <c r="I23" s="2">
        <v>50.21</v>
      </c>
      <c r="J23" s="2">
        <v>50.21</v>
      </c>
      <c r="K23" s="2">
        <v>50.21</v>
      </c>
      <c r="L23" s="2">
        <v>50.21</v>
      </c>
      <c r="M23" s="2">
        <v>0</v>
      </c>
      <c r="N23" s="2">
        <v>50.21</v>
      </c>
      <c r="O23" s="2">
        <v>50.21</v>
      </c>
      <c r="P23" s="2">
        <v>0</v>
      </c>
      <c r="Q23" s="2">
        <v>50.21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</row>
    <row r="24" spans="1:26" ht="15">
      <c r="A24" s="2" t="s">
        <v>362</v>
      </c>
      <c r="B24" s="2" t="s">
        <v>360</v>
      </c>
      <c r="C24" s="2">
        <v>3</v>
      </c>
      <c r="D24" s="2">
        <v>53.26</v>
      </c>
      <c r="E24" s="2">
        <v>2005</v>
      </c>
      <c r="F24" s="2" t="s">
        <v>7</v>
      </c>
      <c r="G24" s="395">
        <v>10</v>
      </c>
      <c r="H24" s="2">
        <v>53.26</v>
      </c>
      <c r="I24" s="2">
        <v>53.26</v>
      </c>
      <c r="J24" s="2">
        <v>53.26</v>
      </c>
      <c r="K24" s="2">
        <v>53.26</v>
      </c>
      <c r="L24" s="2">
        <v>53.26</v>
      </c>
      <c r="M24" s="2">
        <v>0</v>
      </c>
      <c r="N24" s="2">
        <v>53.26</v>
      </c>
      <c r="O24" s="2">
        <v>53.26</v>
      </c>
      <c r="P24" s="2">
        <v>0</v>
      </c>
      <c r="Q24" s="2">
        <v>53.26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ht="15">
      <c r="A25" s="2" t="s">
        <v>362</v>
      </c>
      <c r="B25" s="2" t="s">
        <v>360</v>
      </c>
      <c r="C25" s="2">
        <v>4</v>
      </c>
      <c r="D25" s="2">
        <v>49.1</v>
      </c>
      <c r="E25" s="2">
        <v>2005</v>
      </c>
      <c r="F25" s="2" t="s">
        <v>7</v>
      </c>
      <c r="G25" s="395">
        <v>10</v>
      </c>
      <c r="H25" s="2">
        <v>49.1</v>
      </c>
      <c r="I25" s="2">
        <v>49.1</v>
      </c>
      <c r="J25" s="2">
        <v>49.1</v>
      </c>
      <c r="K25" s="2">
        <v>49.1</v>
      </c>
      <c r="L25" s="2">
        <v>49.1</v>
      </c>
      <c r="M25" s="2">
        <v>0</v>
      </c>
      <c r="N25" s="2">
        <v>49.1</v>
      </c>
      <c r="O25" s="2">
        <v>49.1</v>
      </c>
      <c r="P25" s="2">
        <v>0</v>
      </c>
      <c r="Q25" s="2">
        <v>49.1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</row>
    <row r="26" spans="1:26" ht="15">
      <c r="A26" s="2"/>
      <c r="B26" s="2"/>
      <c r="C26" s="2"/>
      <c r="D26" s="2">
        <f>SUM(D22:D25)</f>
        <v>179.16</v>
      </c>
      <c r="E26" s="2"/>
      <c r="F26" s="2"/>
      <c r="G26" s="395"/>
      <c r="H26" s="2">
        <f>SUM(H22:H25)</f>
        <v>179.16</v>
      </c>
      <c r="I26" s="2">
        <f aca="true" t="shared" si="2" ref="I26:Y26">SUM(I22:I25)</f>
        <v>179.16</v>
      </c>
      <c r="J26" s="2">
        <f t="shared" si="2"/>
        <v>179.16</v>
      </c>
      <c r="K26" s="2">
        <f t="shared" si="2"/>
        <v>179.16</v>
      </c>
      <c r="L26" s="2">
        <f t="shared" si="2"/>
        <v>179.16</v>
      </c>
      <c r="M26" s="2">
        <f t="shared" si="2"/>
        <v>0</v>
      </c>
      <c r="N26" s="2">
        <f t="shared" si="2"/>
        <v>179.16</v>
      </c>
      <c r="O26" s="2">
        <f t="shared" si="2"/>
        <v>179.16</v>
      </c>
      <c r="P26" s="2">
        <f t="shared" si="2"/>
        <v>0</v>
      </c>
      <c r="Q26" s="2">
        <f t="shared" si="2"/>
        <v>179.16</v>
      </c>
      <c r="R26" s="2">
        <f t="shared" si="2"/>
        <v>0</v>
      </c>
      <c r="S26" s="2">
        <f t="shared" si="2"/>
        <v>0</v>
      </c>
      <c r="T26" s="2">
        <f t="shared" si="2"/>
        <v>0</v>
      </c>
      <c r="U26" s="2">
        <f t="shared" si="2"/>
        <v>0</v>
      </c>
      <c r="V26" s="2">
        <f t="shared" si="2"/>
        <v>0</v>
      </c>
      <c r="W26" s="2">
        <f t="shared" si="2"/>
        <v>0</v>
      </c>
      <c r="X26" s="2">
        <f t="shared" si="2"/>
        <v>0</v>
      </c>
      <c r="Y26" s="2">
        <f t="shared" si="2"/>
        <v>0</v>
      </c>
      <c r="Z26" s="2">
        <f>SUM(Z22:Z25)</f>
        <v>0</v>
      </c>
    </row>
    <row r="27" ht="15">
      <c r="A27" s="3"/>
    </row>
    <row r="28" spans="1:3" ht="15">
      <c r="A28" t="s">
        <v>0</v>
      </c>
      <c r="C28" t="s">
        <v>359</v>
      </c>
    </row>
    <row r="29" spans="8:26" ht="15">
      <c r="H29" s="2" t="s">
        <v>11</v>
      </c>
      <c r="I29" s="2" t="s">
        <v>12</v>
      </c>
      <c r="J29" s="2" t="s">
        <v>13</v>
      </c>
      <c r="K29" s="2"/>
      <c r="L29" s="2"/>
      <c r="M29" s="2"/>
      <c r="N29" s="2" t="s">
        <v>14</v>
      </c>
      <c r="O29" s="2"/>
      <c r="P29" s="2"/>
      <c r="Q29" s="2" t="s">
        <v>15</v>
      </c>
      <c r="R29" s="2" t="s">
        <v>15</v>
      </c>
      <c r="S29" s="2" t="s">
        <v>16</v>
      </c>
      <c r="T29" s="2" t="s">
        <v>17</v>
      </c>
      <c r="U29" s="2" t="s">
        <v>17</v>
      </c>
      <c r="V29" s="2"/>
      <c r="W29" s="2"/>
      <c r="X29" s="2"/>
      <c r="Y29" s="2"/>
      <c r="Z29" s="2"/>
    </row>
    <row r="30" spans="1:26" ht="15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394" t="s">
        <v>10</v>
      </c>
      <c r="H30" s="2"/>
      <c r="I30" s="2"/>
      <c r="J30" s="2" t="s">
        <v>18</v>
      </c>
      <c r="K30" s="2" t="s">
        <v>19</v>
      </c>
      <c r="L30" s="2" t="s">
        <v>20</v>
      </c>
      <c r="M30" s="2" t="s">
        <v>21</v>
      </c>
      <c r="N30" s="2" t="s">
        <v>18</v>
      </c>
      <c r="O30" s="2" t="s">
        <v>19</v>
      </c>
      <c r="P30" s="2" t="s">
        <v>20</v>
      </c>
      <c r="Q30" s="2" t="s">
        <v>18</v>
      </c>
      <c r="R30" s="2" t="s">
        <v>22</v>
      </c>
      <c r="S30" s="2" t="s">
        <v>23</v>
      </c>
      <c r="T30" s="2" t="s">
        <v>23</v>
      </c>
      <c r="U30" s="2" t="s">
        <v>24</v>
      </c>
      <c r="V30" s="2" t="s">
        <v>23</v>
      </c>
      <c r="W30" s="2" t="s">
        <v>25</v>
      </c>
      <c r="X30" s="2" t="s">
        <v>26</v>
      </c>
      <c r="Y30" s="2" t="s">
        <v>27</v>
      </c>
      <c r="Z30" s="2" t="s">
        <v>28</v>
      </c>
    </row>
    <row r="31" spans="1:26" ht="15">
      <c r="A31" s="2" t="s">
        <v>359</v>
      </c>
      <c r="B31" s="2" t="s">
        <v>360</v>
      </c>
      <c r="C31" s="2">
        <v>1</v>
      </c>
      <c r="D31" s="2">
        <v>23.8</v>
      </c>
      <c r="E31" s="2">
        <v>2006</v>
      </c>
      <c r="F31" s="2" t="s">
        <v>7</v>
      </c>
      <c r="G31" s="395">
        <v>9</v>
      </c>
      <c r="H31" s="2">
        <v>23.8</v>
      </c>
      <c r="I31" s="2">
        <v>23.8</v>
      </c>
      <c r="J31" s="2">
        <v>23.8</v>
      </c>
      <c r="K31" s="2">
        <v>23.8</v>
      </c>
      <c r="L31" s="2">
        <v>23.8</v>
      </c>
      <c r="M31" s="2">
        <v>0</v>
      </c>
      <c r="N31" s="2">
        <v>23.8</v>
      </c>
      <c r="O31" s="2">
        <v>23.8</v>
      </c>
      <c r="P31" s="2">
        <v>0</v>
      </c>
      <c r="Q31" s="2">
        <v>23.8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</row>
    <row r="32" spans="1:26" ht="15">
      <c r="A32" s="2" t="s">
        <v>359</v>
      </c>
      <c r="B32" s="2" t="s">
        <v>360</v>
      </c>
      <c r="C32" s="2">
        <v>2</v>
      </c>
      <c r="D32" s="2">
        <v>30.33</v>
      </c>
      <c r="E32" s="2">
        <v>2006</v>
      </c>
      <c r="F32" s="2" t="s">
        <v>7</v>
      </c>
      <c r="G32" s="395">
        <v>9</v>
      </c>
      <c r="H32" s="2">
        <v>30.33</v>
      </c>
      <c r="I32" s="2">
        <v>30.33</v>
      </c>
      <c r="J32" s="2">
        <v>30.33</v>
      </c>
      <c r="K32" s="2">
        <v>30.33</v>
      </c>
      <c r="L32" s="2">
        <v>30.33</v>
      </c>
      <c r="M32" s="2">
        <v>0</v>
      </c>
      <c r="N32" s="2">
        <v>30.33</v>
      </c>
      <c r="O32" s="2">
        <v>30.33</v>
      </c>
      <c r="P32" s="2">
        <v>0</v>
      </c>
      <c r="Q32" s="2">
        <v>30.33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</row>
    <row r="33" spans="1:26" ht="15">
      <c r="A33" s="2" t="s">
        <v>359</v>
      </c>
      <c r="B33" s="2" t="s">
        <v>360</v>
      </c>
      <c r="C33" s="2">
        <v>3</v>
      </c>
      <c r="D33" s="2">
        <v>52.77</v>
      </c>
      <c r="E33" s="2">
        <v>2006</v>
      </c>
      <c r="F33" s="2" t="s">
        <v>7</v>
      </c>
      <c r="G33" s="395">
        <v>9</v>
      </c>
      <c r="H33" s="2">
        <v>52.77</v>
      </c>
      <c r="I33" s="2">
        <v>52.77</v>
      </c>
      <c r="J33" s="2">
        <v>52.77</v>
      </c>
      <c r="K33" s="2">
        <v>52.77</v>
      </c>
      <c r="L33" s="2">
        <v>52.77</v>
      </c>
      <c r="M33" s="2">
        <v>0</v>
      </c>
      <c r="N33" s="2">
        <v>52.77</v>
      </c>
      <c r="O33" s="2">
        <v>52.77</v>
      </c>
      <c r="P33" s="2">
        <v>0</v>
      </c>
      <c r="Q33" s="2">
        <v>52.77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</row>
    <row r="34" spans="1:26" ht="15">
      <c r="A34" s="2" t="s">
        <v>359</v>
      </c>
      <c r="B34" s="2" t="s">
        <v>360</v>
      </c>
      <c r="C34" s="2">
        <v>4</v>
      </c>
      <c r="D34" s="2">
        <v>37.07</v>
      </c>
      <c r="E34" s="2">
        <v>2006</v>
      </c>
      <c r="F34" s="2" t="s">
        <v>7</v>
      </c>
      <c r="G34" s="395">
        <v>9</v>
      </c>
      <c r="H34" s="2">
        <v>37.07</v>
      </c>
      <c r="I34" s="2">
        <v>37.07</v>
      </c>
      <c r="J34" s="2">
        <v>37.07</v>
      </c>
      <c r="K34" s="2">
        <v>37.07</v>
      </c>
      <c r="L34" s="2">
        <v>37.07</v>
      </c>
      <c r="M34" s="2">
        <v>0</v>
      </c>
      <c r="N34" s="2">
        <v>37.07</v>
      </c>
      <c r="O34" s="2">
        <v>37.07</v>
      </c>
      <c r="P34" s="2">
        <v>0</v>
      </c>
      <c r="Q34" s="2">
        <v>37.07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</row>
    <row r="35" spans="1:26" ht="15">
      <c r="A35" s="2" t="s">
        <v>359</v>
      </c>
      <c r="B35" s="2" t="s">
        <v>360</v>
      </c>
      <c r="C35" s="2">
        <v>5</v>
      </c>
      <c r="D35" s="2">
        <v>27.34</v>
      </c>
      <c r="E35" s="2">
        <v>2006</v>
      </c>
      <c r="F35" s="2" t="s">
        <v>7</v>
      </c>
      <c r="G35" s="395">
        <v>9</v>
      </c>
      <c r="H35" s="2">
        <v>27.34</v>
      </c>
      <c r="I35" s="2">
        <v>27.34</v>
      </c>
      <c r="J35" s="2">
        <v>27.34</v>
      </c>
      <c r="K35" s="2">
        <v>27.34</v>
      </c>
      <c r="L35" s="2">
        <v>27.34</v>
      </c>
      <c r="M35" s="2">
        <v>0</v>
      </c>
      <c r="N35" s="2">
        <v>27.34</v>
      </c>
      <c r="O35" s="2">
        <v>27.34</v>
      </c>
      <c r="P35" s="2">
        <v>0</v>
      </c>
      <c r="Q35" s="2">
        <v>27.34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</row>
    <row r="36" spans="1:26" ht="15">
      <c r="A36" s="2" t="s">
        <v>359</v>
      </c>
      <c r="B36" s="2" t="s">
        <v>360</v>
      </c>
      <c r="C36" s="2">
        <v>6</v>
      </c>
      <c r="D36" s="2">
        <v>73.05</v>
      </c>
      <c r="E36" s="2">
        <v>2006</v>
      </c>
      <c r="F36" s="2" t="s">
        <v>7</v>
      </c>
      <c r="G36" s="395">
        <v>9</v>
      </c>
      <c r="H36" s="2">
        <v>73.05</v>
      </c>
      <c r="I36" s="2">
        <v>73.05</v>
      </c>
      <c r="J36" s="2">
        <v>73.05</v>
      </c>
      <c r="K36" s="2">
        <v>73.05</v>
      </c>
      <c r="L36" s="2">
        <v>73.05</v>
      </c>
      <c r="M36" s="2">
        <v>0</v>
      </c>
      <c r="N36" s="2">
        <v>73.05</v>
      </c>
      <c r="O36" s="2">
        <v>73.05</v>
      </c>
      <c r="P36" s="2">
        <v>0</v>
      </c>
      <c r="Q36" s="2">
        <v>73.05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</row>
    <row r="37" spans="1:26" ht="15">
      <c r="A37" s="2" t="s">
        <v>359</v>
      </c>
      <c r="B37" s="2" t="s">
        <v>360</v>
      </c>
      <c r="C37" s="2">
        <v>7</v>
      </c>
      <c r="D37" s="2">
        <v>39.37</v>
      </c>
      <c r="E37" s="2">
        <v>2005</v>
      </c>
      <c r="F37" s="2" t="s">
        <v>7</v>
      </c>
      <c r="G37" s="395">
        <v>10</v>
      </c>
      <c r="H37" s="2">
        <v>39.37</v>
      </c>
      <c r="I37" s="2">
        <v>39.37</v>
      </c>
      <c r="J37" s="2">
        <v>39.37</v>
      </c>
      <c r="K37" s="2">
        <v>39.37</v>
      </c>
      <c r="L37" s="2">
        <v>39.37</v>
      </c>
      <c r="M37" s="2">
        <v>0</v>
      </c>
      <c r="N37" s="2">
        <v>39.37</v>
      </c>
      <c r="O37" s="2">
        <v>39.37</v>
      </c>
      <c r="P37" s="2">
        <v>0</v>
      </c>
      <c r="Q37" s="2">
        <v>39.37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ht="15">
      <c r="A38" s="2"/>
      <c r="B38" s="2"/>
      <c r="C38" s="2"/>
      <c r="D38" s="2">
        <f>SUM(D31:D37)</f>
        <v>283.73</v>
      </c>
      <c r="E38" s="2"/>
      <c r="F38" s="2"/>
      <c r="G38" s="395"/>
      <c r="H38" s="2">
        <f>SUM(H31:H37)</f>
        <v>283.73</v>
      </c>
      <c r="I38" s="2">
        <f aca="true" t="shared" si="3" ref="I38:Z38">SUM(I31:I37)</f>
        <v>283.73</v>
      </c>
      <c r="J38" s="2">
        <f t="shared" si="3"/>
        <v>283.73</v>
      </c>
      <c r="K38" s="2">
        <f t="shared" si="3"/>
        <v>283.73</v>
      </c>
      <c r="L38" s="2">
        <f t="shared" si="3"/>
        <v>283.73</v>
      </c>
      <c r="M38" s="2">
        <f t="shared" si="3"/>
        <v>0</v>
      </c>
      <c r="N38" s="2">
        <f t="shared" si="3"/>
        <v>283.73</v>
      </c>
      <c r="O38" s="2">
        <f t="shared" si="3"/>
        <v>283.73</v>
      </c>
      <c r="P38" s="2">
        <f t="shared" si="3"/>
        <v>0</v>
      </c>
      <c r="Q38" s="2">
        <f t="shared" si="3"/>
        <v>283.73</v>
      </c>
      <c r="R38" s="2">
        <f t="shared" si="3"/>
        <v>0</v>
      </c>
      <c r="S38" s="2">
        <v>0</v>
      </c>
      <c r="T38" s="2">
        <f t="shared" si="3"/>
        <v>0</v>
      </c>
      <c r="U38" s="2">
        <f t="shared" si="3"/>
        <v>0</v>
      </c>
      <c r="V38" s="2">
        <f t="shared" si="3"/>
        <v>0</v>
      </c>
      <c r="W38" s="2">
        <f t="shared" si="3"/>
        <v>0</v>
      </c>
      <c r="X38" s="2">
        <f t="shared" si="3"/>
        <v>0</v>
      </c>
      <c r="Y38" s="2">
        <f t="shared" si="3"/>
        <v>0</v>
      </c>
      <c r="Z38" s="2">
        <f t="shared" si="3"/>
        <v>0</v>
      </c>
    </row>
    <row r="39" spans="1:26" ht="15">
      <c r="A39" s="188" t="s">
        <v>29</v>
      </c>
      <c r="B39" s="188"/>
      <c r="C39" s="188"/>
      <c r="D39" s="188">
        <f>D38+D26+D17+D6</f>
        <v>741.16</v>
      </c>
      <c r="E39" s="188"/>
      <c r="F39" s="188"/>
      <c r="G39" s="188"/>
      <c r="H39" s="188">
        <f>H38+H26+H17+H6</f>
        <v>741.16</v>
      </c>
      <c r="I39" s="188">
        <f aca="true" t="shared" si="4" ref="I39:Z39">I38+I26+I17+I6</f>
        <v>741.16</v>
      </c>
      <c r="J39" s="188">
        <f t="shared" si="4"/>
        <v>741.16</v>
      </c>
      <c r="K39" s="188">
        <f t="shared" si="4"/>
        <v>741.16</v>
      </c>
      <c r="L39" s="188">
        <f t="shared" si="4"/>
        <v>741.16</v>
      </c>
      <c r="M39" s="188">
        <f t="shared" si="4"/>
        <v>0</v>
      </c>
      <c r="N39" s="188">
        <f t="shared" si="4"/>
        <v>741.16</v>
      </c>
      <c r="O39" s="188">
        <f t="shared" si="4"/>
        <v>741.16</v>
      </c>
      <c r="P39" s="188">
        <f t="shared" si="4"/>
        <v>0</v>
      </c>
      <c r="Q39" s="188">
        <f t="shared" si="4"/>
        <v>741.16</v>
      </c>
      <c r="R39" s="188">
        <f t="shared" si="4"/>
        <v>0</v>
      </c>
      <c r="S39" s="188">
        <v>0</v>
      </c>
      <c r="T39" s="188">
        <f t="shared" si="4"/>
        <v>0</v>
      </c>
      <c r="U39" s="188">
        <f t="shared" si="4"/>
        <v>0</v>
      </c>
      <c r="V39" s="188">
        <f t="shared" si="4"/>
        <v>0</v>
      </c>
      <c r="W39" s="188">
        <f t="shared" si="4"/>
        <v>0</v>
      </c>
      <c r="X39" s="188">
        <f t="shared" si="4"/>
        <v>0</v>
      </c>
      <c r="Y39" s="188">
        <f t="shared" si="4"/>
        <v>0</v>
      </c>
      <c r="Z39" s="188">
        <f t="shared" si="4"/>
        <v>0</v>
      </c>
    </row>
    <row r="40" spans="1:26" ht="15">
      <c r="A40" s="2" t="s">
        <v>43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7">
        <f>SUM(J39:M39)</f>
        <v>2223.48</v>
      </c>
      <c r="N40" s="37"/>
      <c r="O40" s="37"/>
      <c r="P40" s="37">
        <f>SUM(N39:P39)</f>
        <v>1482.32</v>
      </c>
      <c r="Q40" s="37">
        <f>Q39</f>
        <v>741.16</v>
      </c>
      <c r="R40" s="2">
        <f aca="true" t="shared" si="5" ref="R40:Z40">R39</f>
        <v>0</v>
      </c>
      <c r="S40" s="2">
        <f t="shared" si="5"/>
        <v>0</v>
      </c>
      <c r="T40" s="2">
        <f t="shared" si="5"/>
        <v>0</v>
      </c>
      <c r="U40" s="2">
        <f t="shared" si="5"/>
        <v>0</v>
      </c>
      <c r="V40" s="2">
        <f t="shared" si="5"/>
        <v>0</v>
      </c>
      <c r="W40" s="2">
        <f t="shared" si="5"/>
        <v>0</v>
      </c>
      <c r="X40" s="2">
        <f t="shared" si="5"/>
        <v>0</v>
      </c>
      <c r="Y40" s="2">
        <f t="shared" si="5"/>
        <v>0</v>
      </c>
      <c r="Z40" s="2">
        <f t="shared" si="5"/>
        <v>0</v>
      </c>
    </row>
    <row r="43" spans="1:6" ht="15">
      <c r="A43" t="s">
        <v>30</v>
      </c>
      <c r="D43" t="s">
        <v>41</v>
      </c>
      <c r="E43" t="s">
        <v>42</v>
      </c>
      <c r="F43" t="s">
        <v>29</v>
      </c>
    </row>
    <row r="45" spans="1:12" ht="15">
      <c r="A45" t="s">
        <v>31</v>
      </c>
      <c r="D45" s="7">
        <f>H39</f>
        <v>741.16</v>
      </c>
      <c r="F45" s="7"/>
      <c r="J45" s="7"/>
      <c r="L45" s="7"/>
    </row>
    <row r="46" spans="1:12" ht="15">
      <c r="A46" t="s">
        <v>32</v>
      </c>
      <c r="D46" s="7">
        <f>M40</f>
        <v>2223.48</v>
      </c>
      <c r="F46" s="7"/>
      <c r="J46" s="7"/>
      <c r="L46" s="7"/>
    </row>
    <row r="47" spans="1:12" ht="15">
      <c r="A47" t="s">
        <v>33</v>
      </c>
      <c r="D47" s="7">
        <f>P40</f>
        <v>1482.32</v>
      </c>
      <c r="F47" s="7"/>
      <c r="J47" s="7"/>
      <c r="L47" s="7"/>
    </row>
    <row r="48" spans="1:12" ht="15">
      <c r="A48" t="s">
        <v>34</v>
      </c>
      <c r="D48" s="7">
        <f>Q40</f>
        <v>741.16</v>
      </c>
      <c r="F48" s="7"/>
      <c r="J48" s="7"/>
      <c r="L48" s="7"/>
    </row>
    <row r="49" spans="1:12" ht="15">
      <c r="A49" t="s">
        <v>38</v>
      </c>
      <c r="D49" s="7">
        <f>R40</f>
        <v>0</v>
      </c>
      <c r="F49" s="7"/>
      <c r="J49" s="7"/>
      <c r="L49" s="7"/>
    </row>
    <row r="50" spans="1:12" ht="15">
      <c r="A50" t="s">
        <v>35</v>
      </c>
      <c r="D50" s="7">
        <f>S40</f>
        <v>0</v>
      </c>
      <c r="F50" s="7"/>
      <c r="J50" s="7"/>
      <c r="L50" s="7"/>
    </row>
    <row r="51" spans="1:12" ht="15">
      <c r="A51" t="s">
        <v>36</v>
      </c>
      <c r="D51" s="7">
        <f>T40</f>
        <v>0</v>
      </c>
      <c r="F51" s="7"/>
      <c r="J51" s="7"/>
      <c r="L51" s="7"/>
    </row>
    <row r="52" spans="1:12" ht="15">
      <c r="A52" t="s">
        <v>39</v>
      </c>
      <c r="D52" s="7">
        <f>U40</f>
        <v>0</v>
      </c>
      <c r="F52" s="7"/>
      <c r="J52" s="7"/>
      <c r="L52" s="7"/>
    </row>
    <row r="53" spans="1:12" ht="15">
      <c r="A53" t="s">
        <v>37</v>
      </c>
      <c r="D53" s="7">
        <f>V40</f>
        <v>0</v>
      </c>
      <c r="F53" s="7"/>
      <c r="J53" s="7"/>
      <c r="L53" s="7"/>
    </row>
    <row r="54" spans="1:12" ht="15">
      <c r="A54" t="s">
        <v>40</v>
      </c>
      <c r="D54" s="7">
        <f>W40</f>
        <v>0</v>
      </c>
      <c r="F54" s="7"/>
      <c r="J54" s="7"/>
      <c r="L54" s="7"/>
    </row>
    <row r="55" spans="1:12" ht="15">
      <c r="A55" t="s">
        <v>29</v>
      </c>
      <c r="F55" s="7">
        <f>SUM(F45:F54)</f>
        <v>0</v>
      </c>
      <c r="L55" s="7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8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20.8515625" style="0" bestFit="1" customWidth="1"/>
    <col min="2" max="2" width="14.28125" style="0" bestFit="1" customWidth="1"/>
  </cols>
  <sheetData>
    <row r="2" spans="1:3" ht="15">
      <c r="A2" t="s">
        <v>0</v>
      </c>
      <c r="C2" t="s">
        <v>358</v>
      </c>
    </row>
    <row r="3" spans="8:26" ht="15">
      <c r="H3" s="2" t="s">
        <v>11</v>
      </c>
      <c r="I3" s="2" t="s">
        <v>12</v>
      </c>
      <c r="J3" s="2" t="s">
        <v>13</v>
      </c>
      <c r="K3" s="2"/>
      <c r="L3" s="2"/>
      <c r="M3" s="2"/>
      <c r="N3" s="2" t="s">
        <v>14</v>
      </c>
      <c r="O3" s="2"/>
      <c r="P3" s="2"/>
      <c r="Q3" s="2" t="s">
        <v>15</v>
      </c>
      <c r="R3" s="2" t="s">
        <v>15</v>
      </c>
      <c r="S3" s="2" t="s">
        <v>16</v>
      </c>
      <c r="T3" s="2" t="s">
        <v>17</v>
      </c>
      <c r="U3" s="2" t="s">
        <v>17</v>
      </c>
      <c r="V3" s="2"/>
      <c r="W3" s="2"/>
      <c r="X3" s="2"/>
      <c r="Y3" s="2"/>
      <c r="Z3" s="2"/>
    </row>
    <row r="4" spans="1:26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94" t="s">
        <v>10</v>
      </c>
      <c r="H4" s="2"/>
      <c r="I4" s="2"/>
      <c r="J4" s="2" t="s">
        <v>18</v>
      </c>
      <c r="K4" s="2" t="s">
        <v>19</v>
      </c>
      <c r="L4" s="2" t="s">
        <v>20</v>
      </c>
      <c r="M4" s="2" t="s">
        <v>21</v>
      </c>
      <c r="N4" s="2" t="s">
        <v>18</v>
      </c>
      <c r="O4" s="2" t="s">
        <v>19</v>
      </c>
      <c r="P4" s="2" t="s">
        <v>20</v>
      </c>
      <c r="Q4" s="2" t="s">
        <v>18</v>
      </c>
      <c r="R4" s="2" t="s">
        <v>22</v>
      </c>
      <c r="S4" s="2" t="s">
        <v>23</v>
      </c>
      <c r="T4" s="2" t="s">
        <v>23</v>
      </c>
      <c r="U4" s="2" t="s">
        <v>24</v>
      </c>
      <c r="V4" s="2" t="s">
        <v>23</v>
      </c>
      <c r="W4" s="2" t="s">
        <v>25</v>
      </c>
      <c r="X4" s="2" t="s">
        <v>26</v>
      </c>
      <c r="Y4" s="2" t="s">
        <v>27</v>
      </c>
      <c r="Z4" s="2" t="s">
        <v>28</v>
      </c>
    </row>
    <row r="5" spans="1:26" ht="15">
      <c r="A5" s="2" t="s">
        <v>359</v>
      </c>
      <c r="B5" s="2" t="s">
        <v>360</v>
      </c>
      <c r="C5" s="2">
        <v>1</v>
      </c>
      <c r="D5" s="2">
        <v>27.64</v>
      </c>
      <c r="E5" s="2">
        <v>2004</v>
      </c>
      <c r="F5" s="2" t="s">
        <v>8</v>
      </c>
      <c r="G5" s="395">
        <v>11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27.64</v>
      </c>
      <c r="W5" s="2">
        <v>27.64</v>
      </c>
      <c r="X5" s="2">
        <v>27.64</v>
      </c>
      <c r="Y5" s="2">
        <v>27.64</v>
      </c>
      <c r="Z5" s="2">
        <v>27.64</v>
      </c>
    </row>
    <row r="6" spans="2:26" ht="15">
      <c r="B6" s="2"/>
      <c r="C6" s="2"/>
      <c r="D6" s="2">
        <f>SUM(D5:D5)</f>
        <v>27.64</v>
      </c>
      <c r="E6" s="2"/>
      <c r="F6" s="2"/>
      <c r="G6" s="395"/>
      <c r="H6" s="2">
        <f>SUM(H5)</f>
        <v>0</v>
      </c>
      <c r="I6" s="2">
        <f aca="true" t="shared" si="0" ref="I6:Y6">SUM(I5)</f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27.64</v>
      </c>
      <c r="W6" s="2">
        <f t="shared" si="0"/>
        <v>27.64</v>
      </c>
      <c r="X6" s="2">
        <f>SUM(X5)</f>
        <v>27.64</v>
      </c>
      <c r="Y6" s="2">
        <f t="shared" si="0"/>
        <v>27.64</v>
      </c>
      <c r="Z6" s="2">
        <f>SUM(Z5)</f>
        <v>27.64</v>
      </c>
    </row>
    <row r="9" spans="1:3" ht="15">
      <c r="A9" t="s">
        <v>0</v>
      </c>
      <c r="C9" t="s">
        <v>361</v>
      </c>
    </row>
    <row r="10" spans="8:26" ht="15">
      <c r="H10" s="2" t="s">
        <v>11</v>
      </c>
      <c r="I10" s="2" t="s">
        <v>12</v>
      </c>
      <c r="J10" s="2" t="s">
        <v>13</v>
      </c>
      <c r="K10" s="2"/>
      <c r="L10" s="2"/>
      <c r="M10" s="2"/>
      <c r="N10" s="2" t="s">
        <v>14</v>
      </c>
      <c r="O10" s="2"/>
      <c r="P10" s="2"/>
      <c r="Q10" s="2" t="s">
        <v>15</v>
      </c>
      <c r="R10" s="2" t="s">
        <v>15</v>
      </c>
      <c r="S10" s="2" t="s">
        <v>16</v>
      </c>
      <c r="T10" s="2" t="s">
        <v>17</v>
      </c>
      <c r="U10" s="2" t="s">
        <v>17</v>
      </c>
      <c r="V10" s="2"/>
      <c r="W10" s="2"/>
      <c r="X10" s="2"/>
      <c r="Y10" s="2"/>
      <c r="Z10" s="2"/>
    </row>
    <row r="11" spans="1:26" ht="1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394" t="s">
        <v>10</v>
      </c>
      <c r="H11" s="2"/>
      <c r="I11" s="2"/>
      <c r="J11" s="2" t="s">
        <v>18</v>
      </c>
      <c r="K11" s="2" t="s">
        <v>19</v>
      </c>
      <c r="L11" s="2" t="s">
        <v>20</v>
      </c>
      <c r="M11" s="2" t="s">
        <v>21</v>
      </c>
      <c r="N11" s="2" t="s">
        <v>18</v>
      </c>
      <c r="O11" s="2" t="s">
        <v>19</v>
      </c>
      <c r="P11" s="2" t="s">
        <v>20</v>
      </c>
      <c r="Q11" s="2" t="s">
        <v>18</v>
      </c>
      <c r="R11" s="2" t="s">
        <v>22</v>
      </c>
      <c r="S11" s="2" t="s">
        <v>23</v>
      </c>
      <c r="T11" s="2" t="s">
        <v>23</v>
      </c>
      <c r="U11" s="2" t="s">
        <v>24</v>
      </c>
      <c r="V11" s="2" t="s">
        <v>23</v>
      </c>
      <c r="W11" s="2" t="s">
        <v>25</v>
      </c>
      <c r="X11" s="2" t="s">
        <v>26</v>
      </c>
      <c r="Y11" s="2" t="s">
        <v>27</v>
      </c>
      <c r="Z11" s="2" t="s">
        <v>28</v>
      </c>
    </row>
    <row r="12" spans="1:26" ht="15">
      <c r="A12" s="2" t="s">
        <v>361</v>
      </c>
      <c r="B12" s="2" t="s">
        <v>360</v>
      </c>
      <c r="C12" s="2">
        <v>1</v>
      </c>
      <c r="D12" s="2">
        <v>54.49</v>
      </c>
      <c r="E12" s="2">
        <v>2003</v>
      </c>
      <c r="F12" s="2" t="s">
        <v>7</v>
      </c>
      <c r="G12" s="395">
        <v>12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54.49</v>
      </c>
      <c r="W12" s="2">
        <v>54.49</v>
      </c>
      <c r="X12" s="2">
        <v>54.49</v>
      </c>
      <c r="Y12" s="2">
        <v>54.49</v>
      </c>
      <c r="Z12" s="2">
        <v>54.49</v>
      </c>
    </row>
    <row r="13" spans="1:26" ht="15">
      <c r="A13" s="2" t="s">
        <v>361</v>
      </c>
      <c r="B13" s="2" t="s">
        <v>360</v>
      </c>
      <c r="C13" s="2">
        <v>2</v>
      </c>
      <c r="D13" s="2">
        <v>68.79</v>
      </c>
      <c r="E13" s="2">
        <v>2004</v>
      </c>
      <c r="F13" s="2" t="s">
        <v>7</v>
      </c>
      <c r="G13" s="395">
        <v>11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68.79</v>
      </c>
      <c r="W13" s="2">
        <v>68.79</v>
      </c>
      <c r="X13" s="2">
        <v>68.79</v>
      </c>
      <c r="Y13" s="2">
        <v>68.79</v>
      </c>
      <c r="Z13" s="2">
        <v>68.79</v>
      </c>
    </row>
    <row r="14" spans="1:26" ht="15">
      <c r="A14" s="2" t="s">
        <v>361</v>
      </c>
      <c r="B14" s="2" t="s">
        <v>360</v>
      </c>
      <c r="C14" s="2">
        <v>3</v>
      </c>
      <c r="D14" s="2">
        <v>12.76</v>
      </c>
      <c r="E14" s="2">
        <v>2003</v>
      </c>
      <c r="F14" s="2" t="s">
        <v>7</v>
      </c>
      <c r="G14" s="395">
        <v>12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12.76</v>
      </c>
      <c r="W14" s="2">
        <v>12.76</v>
      </c>
      <c r="X14" s="2">
        <v>12.76</v>
      </c>
      <c r="Y14" s="2">
        <v>12.76</v>
      </c>
      <c r="Z14" s="2">
        <v>12.76</v>
      </c>
    </row>
    <row r="15" spans="1:26" ht="15">
      <c r="A15" s="2" t="s">
        <v>361</v>
      </c>
      <c r="B15" s="2" t="s">
        <v>360</v>
      </c>
      <c r="C15" s="2" t="s">
        <v>9</v>
      </c>
      <c r="D15" s="2">
        <v>62.39</v>
      </c>
      <c r="E15" s="2">
        <v>2004</v>
      </c>
      <c r="F15" s="2" t="s">
        <v>7</v>
      </c>
      <c r="G15" s="395">
        <v>11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62.39</v>
      </c>
      <c r="W15" s="2">
        <v>62.39</v>
      </c>
      <c r="X15" s="2">
        <v>62.39</v>
      </c>
      <c r="Y15" s="2">
        <v>62.39</v>
      </c>
      <c r="Z15" s="2">
        <v>62.39</v>
      </c>
    </row>
    <row r="16" spans="1:26" ht="15">
      <c r="A16" s="2" t="s">
        <v>361</v>
      </c>
      <c r="B16" s="2" t="s">
        <v>360</v>
      </c>
      <c r="C16" s="2">
        <v>4</v>
      </c>
      <c r="D16" s="2">
        <v>5.29</v>
      </c>
      <c r="E16" s="2">
        <v>2007</v>
      </c>
      <c r="F16" s="2" t="s">
        <v>7</v>
      </c>
      <c r="G16" s="395">
        <v>8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5.29</v>
      </c>
      <c r="W16" s="2">
        <v>5.29</v>
      </c>
      <c r="X16" s="2">
        <v>5.29</v>
      </c>
      <c r="Y16" s="2">
        <v>5.29</v>
      </c>
      <c r="Z16" s="2">
        <v>5.29</v>
      </c>
    </row>
    <row r="17" spans="1:26" ht="15">
      <c r="A17" s="2" t="s">
        <v>361</v>
      </c>
      <c r="B17" s="2" t="s">
        <v>360</v>
      </c>
      <c r="C17" s="2">
        <v>5</v>
      </c>
      <c r="D17" s="2">
        <v>46.91</v>
      </c>
      <c r="E17" s="4">
        <v>2004</v>
      </c>
      <c r="F17" s="2" t="s">
        <v>7</v>
      </c>
      <c r="G17" s="395">
        <v>11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46.91</v>
      </c>
      <c r="W17" s="2">
        <v>46.91</v>
      </c>
      <c r="X17" s="2">
        <v>46.91</v>
      </c>
      <c r="Y17" s="2">
        <v>46.91</v>
      </c>
      <c r="Z17" s="2">
        <v>46.91</v>
      </c>
    </row>
    <row r="18" spans="1:26" ht="15">
      <c r="A18" s="2"/>
      <c r="B18" s="2"/>
      <c r="C18" s="2"/>
      <c r="D18" s="2">
        <f>SUM(D12:D17)</f>
        <v>250.63</v>
      </c>
      <c r="E18" s="2"/>
      <c r="F18" s="2"/>
      <c r="G18" s="395"/>
      <c r="H18" s="2">
        <f aca="true" t="shared" si="1" ref="H18:Y18">SUM(H12:H17)</f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250.63</v>
      </c>
      <c r="W18" s="2">
        <f t="shared" si="1"/>
        <v>250.63</v>
      </c>
      <c r="X18" s="2">
        <f>SUM(X12:X17)</f>
        <v>250.63</v>
      </c>
      <c r="Y18" s="2">
        <f t="shared" si="1"/>
        <v>250.63</v>
      </c>
      <c r="Z18" s="2">
        <f>SUM(Z12:Z17)</f>
        <v>250.63</v>
      </c>
    </row>
    <row r="19" ht="15">
      <c r="A19" s="3"/>
    </row>
    <row r="20" spans="2:7" ht="15">
      <c r="B20" s="5"/>
      <c r="C20" s="6"/>
      <c r="D20" s="6"/>
      <c r="E20" s="6"/>
      <c r="F20" s="6"/>
      <c r="G20" s="6"/>
    </row>
    <row r="21" spans="1:3" ht="15">
      <c r="A21" t="s">
        <v>0</v>
      </c>
      <c r="C21" t="s">
        <v>362</v>
      </c>
    </row>
    <row r="22" spans="8:26" ht="15">
      <c r="H22" s="2" t="s">
        <v>11</v>
      </c>
      <c r="I22" s="2" t="s">
        <v>12</v>
      </c>
      <c r="J22" s="2" t="s">
        <v>13</v>
      </c>
      <c r="K22" s="2"/>
      <c r="L22" s="2"/>
      <c r="M22" s="2"/>
      <c r="N22" s="2" t="s">
        <v>14</v>
      </c>
      <c r="O22" s="2"/>
      <c r="P22" s="2"/>
      <c r="Q22" s="2" t="s">
        <v>15</v>
      </c>
      <c r="R22" s="2" t="s">
        <v>15</v>
      </c>
      <c r="S22" s="2" t="s">
        <v>16</v>
      </c>
      <c r="T22" s="2" t="s">
        <v>17</v>
      </c>
      <c r="U22" s="2" t="s">
        <v>17</v>
      </c>
      <c r="V22" s="2"/>
      <c r="W22" s="2"/>
      <c r="X22" s="2"/>
      <c r="Y22" s="2"/>
      <c r="Z22" s="2"/>
    </row>
    <row r="23" spans="1:26" ht="1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394" t="s">
        <v>10</v>
      </c>
      <c r="H23" s="2"/>
      <c r="I23" s="2"/>
      <c r="J23" s="2" t="s">
        <v>18</v>
      </c>
      <c r="K23" s="2" t="s">
        <v>19</v>
      </c>
      <c r="L23" s="2" t="s">
        <v>20</v>
      </c>
      <c r="M23" s="2" t="s">
        <v>21</v>
      </c>
      <c r="N23" s="2" t="s">
        <v>18</v>
      </c>
      <c r="O23" s="2" t="s">
        <v>19</v>
      </c>
      <c r="P23" s="2" t="s">
        <v>20</v>
      </c>
      <c r="Q23" s="2" t="s">
        <v>18</v>
      </c>
      <c r="R23" s="2" t="s">
        <v>22</v>
      </c>
      <c r="S23" s="2" t="s">
        <v>23</v>
      </c>
      <c r="T23" s="2" t="s">
        <v>23</v>
      </c>
      <c r="U23" s="2" t="s">
        <v>24</v>
      </c>
      <c r="V23" s="2" t="s">
        <v>23</v>
      </c>
      <c r="W23" s="2" t="s">
        <v>25</v>
      </c>
      <c r="X23" s="2" t="s">
        <v>26</v>
      </c>
      <c r="Y23" s="2" t="s">
        <v>27</v>
      </c>
      <c r="Z23" s="2" t="s">
        <v>28</v>
      </c>
    </row>
    <row r="24" spans="1:26" ht="15">
      <c r="A24" s="2" t="s">
        <v>362</v>
      </c>
      <c r="B24" s="2" t="s">
        <v>360</v>
      </c>
      <c r="C24" s="2">
        <v>1</v>
      </c>
      <c r="D24" s="2">
        <v>26.59</v>
      </c>
      <c r="E24" s="2">
        <v>2004</v>
      </c>
      <c r="F24" s="2" t="s">
        <v>7</v>
      </c>
      <c r="G24" s="395">
        <v>11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26.59</v>
      </c>
      <c r="W24" s="2">
        <v>26.59</v>
      </c>
      <c r="X24" s="2">
        <v>26.59</v>
      </c>
      <c r="Y24" s="2">
        <v>26.59</v>
      </c>
      <c r="Z24" s="2">
        <v>26.59</v>
      </c>
    </row>
    <row r="25" spans="1:26" ht="15">
      <c r="A25" s="2" t="s">
        <v>362</v>
      </c>
      <c r="B25" s="2" t="s">
        <v>360</v>
      </c>
      <c r="C25" s="2">
        <v>2</v>
      </c>
      <c r="D25" s="2">
        <v>50.21</v>
      </c>
      <c r="E25" s="2">
        <v>2005</v>
      </c>
      <c r="F25" s="2" t="s">
        <v>7</v>
      </c>
      <c r="G25" s="395">
        <v>10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50.21</v>
      </c>
      <c r="W25" s="2">
        <v>50.21</v>
      </c>
      <c r="X25" s="2">
        <v>50.21</v>
      </c>
      <c r="Y25" s="2">
        <v>50.21</v>
      </c>
      <c r="Z25" s="2">
        <v>50.21</v>
      </c>
    </row>
    <row r="26" spans="1:26" ht="15">
      <c r="A26" s="2" t="s">
        <v>362</v>
      </c>
      <c r="B26" s="2" t="s">
        <v>360</v>
      </c>
      <c r="C26" s="2">
        <v>3</v>
      </c>
      <c r="D26" s="2">
        <v>53.26</v>
      </c>
      <c r="E26" s="2">
        <v>2005</v>
      </c>
      <c r="F26" s="2" t="s">
        <v>7</v>
      </c>
      <c r="G26" s="395">
        <v>10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53.26</v>
      </c>
      <c r="W26" s="2">
        <v>53.26</v>
      </c>
      <c r="X26" s="2">
        <v>53.26</v>
      </c>
      <c r="Y26" s="2">
        <v>53.26</v>
      </c>
      <c r="Z26" s="2">
        <v>53.26</v>
      </c>
    </row>
    <row r="27" spans="1:26" ht="15">
      <c r="A27" s="2" t="s">
        <v>362</v>
      </c>
      <c r="B27" s="2" t="s">
        <v>360</v>
      </c>
      <c r="C27" s="2">
        <v>4</v>
      </c>
      <c r="D27" s="2">
        <v>49.1</v>
      </c>
      <c r="E27" s="2">
        <v>2005</v>
      </c>
      <c r="F27" s="2" t="s">
        <v>7</v>
      </c>
      <c r="G27" s="395">
        <v>10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49.1</v>
      </c>
      <c r="W27" s="2">
        <v>49.1</v>
      </c>
      <c r="X27" s="2">
        <v>49.1</v>
      </c>
      <c r="Y27" s="2">
        <v>49.1</v>
      </c>
      <c r="Z27" s="2">
        <v>49.1</v>
      </c>
    </row>
    <row r="28" spans="1:26" ht="15">
      <c r="A28" s="2"/>
      <c r="B28" s="2"/>
      <c r="C28" s="2"/>
      <c r="D28" s="2">
        <f>SUM(D24:D27)</f>
        <v>179.16</v>
      </c>
      <c r="E28" s="2"/>
      <c r="F28" s="2"/>
      <c r="G28" s="395"/>
      <c r="H28" s="2">
        <f aca="true" t="shared" si="2" ref="H28:Z28">SUM(H24:H27)</f>
        <v>0</v>
      </c>
      <c r="I28" s="2">
        <f t="shared" si="2"/>
        <v>0</v>
      </c>
      <c r="J28" s="2">
        <f t="shared" si="2"/>
        <v>0</v>
      </c>
      <c r="K28" s="2">
        <f t="shared" si="2"/>
        <v>0</v>
      </c>
      <c r="L28" s="2">
        <f t="shared" si="2"/>
        <v>0</v>
      </c>
      <c r="M28" s="2">
        <f t="shared" si="2"/>
        <v>0</v>
      </c>
      <c r="N28" s="2">
        <f t="shared" si="2"/>
        <v>0</v>
      </c>
      <c r="O28" s="2">
        <f t="shared" si="2"/>
        <v>0</v>
      </c>
      <c r="P28" s="2">
        <f t="shared" si="2"/>
        <v>0</v>
      </c>
      <c r="Q28" s="2">
        <f t="shared" si="2"/>
        <v>0</v>
      </c>
      <c r="R28" s="2">
        <f t="shared" si="2"/>
        <v>0</v>
      </c>
      <c r="S28" s="2">
        <f t="shared" si="2"/>
        <v>0</v>
      </c>
      <c r="T28" s="2">
        <f t="shared" si="2"/>
        <v>0</v>
      </c>
      <c r="U28" s="2">
        <f t="shared" si="2"/>
        <v>0</v>
      </c>
      <c r="V28" s="2">
        <f t="shared" si="2"/>
        <v>179.16</v>
      </c>
      <c r="W28" s="2">
        <f t="shared" si="2"/>
        <v>179.16</v>
      </c>
      <c r="X28" s="2">
        <f t="shared" si="2"/>
        <v>179.16</v>
      </c>
      <c r="Y28" s="2">
        <f t="shared" si="2"/>
        <v>179.16</v>
      </c>
      <c r="Z28" s="2">
        <f t="shared" si="2"/>
        <v>179.16</v>
      </c>
    </row>
    <row r="29" ht="15">
      <c r="A29" s="3"/>
    </row>
    <row r="30" spans="2:7" ht="15">
      <c r="B30" s="5"/>
      <c r="C30" s="6"/>
      <c r="D30" s="6"/>
      <c r="E30" s="6"/>
      <c r="F30" s="6"/>
      <c r="G30" s="3"/>
    </row>
    <row r="31" spans="1:3" ht="15">
      <c r="A31" t="s">
        <v>0</v>
      </c>
      <c r="C31" t="s">
        <v>359</v>
      </c>
    </row>
    <row r="32" spans="8:26" ht="15">
      <c r="H32" s="2" t="s">
        <v>11</v>
      </c>
      <c r="I32" s="2" t="s">
        <v>12</v>
      </c>
      <c r="J32" s="2" t="s">
        <v>13</v>
      </c>
      <c r="K32" s="2"/>
      <c r="L32" s="2"/>
      <c r="M32" s="2"/>
      <c r="N32" s="2" t="s">
        <v>14</v>
      </c>
      <c r="O32" s="2"/>
      <c r="P32" s="2"/>
      <c r="Q32" s="2" t="s">
        <v>15</v>
      </c>
      <c r="R32" s="2" t="s">
        <v>15</v>
      </c>
      <c r="S32" s="2" t="s">
        <v>16</v>
      </c>
      <c r="T32" s="2" t="s">
        <v>17</v>
      </c>
      <c r="U32" s="2" t="s">
        <v>17</v>
      </c>
      <c r="V32" s="2"/>
      <c r="W32" s="2"/>
      <c r="X32" s="2"/>
      <c r="Y32" s="2"/>
      <c r="Z32" s="2"/>
    </row>
    <row r="33" spans="1:26" ht="15">
      <c r="A33" s="2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394" t="s">
        <v>10</v>
      </c>
      <c r="H33" s="2"/>
      <c r="I33" s="2"/>
      <c r="J33" s="2" t="s">
        <v>18</v>
      </c>
      <c r="K33" s="2" t="s">
        <v>19</v>
      </c>
      <c r="L33" s="2" t="s">
        <v>20</v>
      </c>
      <c r="M33" s="2" t="s">
        <v>21</v>
      </c>
      <c r="N33" s="2" t="s">
        <v>18</v>
      </c>
      <c r="O33" s="2" t="s">
        <v>19</v>
      </c>
      <c r="P33" s="2" t="s">
        <v>20</v>
      </c>
      <c r="Q33" s="2" t="s">
        <v>18</v>
      </c>
      <c r="R33" s="2" t="s">
        <v>22</v>
      </c>
      <c r="S33" s="2" t="s">
        <v>23</v>
      </c>
      <c r="T33" s="2" t="s">
        <v>23</v>
      </c>
      <c r="U33" s="2" t="s">
        <v>24</v>
      </c>
      <c r="V33" s="2" t="s">
        <v>23</v>
      </c>
      <c r="W33" s="2" t="s">
        <v>25</v>
      </c>
      <c r="X33" s="2" t="s">
        <v>26</v>
      </c>
      <c r="Y33" s="2" t="s">
        <v>27</v>
      </c>
      <c r="Z33" s="2" t="s">
        <v>28</v>
      </c>
    </row>
    <row r="34" spans="1:26" ht="15">
      <c r="A34" s="2" t="s">
        <v>359</v>
      </c>
      <c r="B34" s="2" t="s">
        <v>360</v>
      </c>
      <c r="C34" s="2">
        <v>1</v>
      </c>
      <c r="D34" s="2">
        <v>23.8</v>
      </c>
      <c r="E34" s="2">
        <v>2006</v>
      </c>
      <c r="F34" s="2" t="s">
        <v>7</v>
      </c>
      <c r="G34" s="395">
        <v>9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23.8</v>
      </c>
      <c r="W34" s="2">
        <v>23.8</v>
      </c>
      <c r="X34" s="2">
        <v>23.8</v>
      </c>
      <c r="Y34" s="2">
        <v>23.8</v>
      </c>
      <c r="Z34" s="2">
        <v>23.8</v>
      </c>
    </row>
    <row r="35" spans="1:26" ht="15">
      <c r="A35" s="2" t="s">
        <v>359</v>
      </c>
      <c r="B35" s="2" t="s">
        <v>360</v>
      </c>
      <c r="C35" s="2">
        <v>2</v>
      </c>
      <c r="D35" s="2">
        <v>30.33</v>
      </c>
      <c r="E35" s="2">
        <v>2006</v>
      </c>
      <c r="F35" s="2" t="s">
        <v>7</v>
      </c>
      <c r="G35" s="395">
        <v>9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30.33</v>
      </c>
      <c r="W35" s="2">
        <v>30.33</v>
      </c>
      <c r="X35" s="2">
        <v>30.33</v>
      </c>
      <c r="Y35" s="2">
        <v>30.33</v>
      </c>
      <c r="Z35" s="2">
        <v>30.33</v>
      </c>
    </row>
    <row r="36" spans="1:26" ht="15">
      <c r="A36" s="2" t="s">
        <v>359</v>
      </c>
      <c r="B36" s="2" t="s">
        <v>360</v>
      </c>
      <c r="C36" s="2">
        <v>3</v>
      </c>
      <c r="D36" s="2">
        <v>52.77</v>
      </c>
      <c r="E36" s="2">
        <v>2006</v>
      </c>
      <c r="F36" s="2" t="s">
        <v>7</v>
      </c>
      <c r="G36" s="395">
        <v>9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52.77</v>
      </c>
      <c r="W36" s="2">
        <v>52.77</v>
      </c>
      <c r="X36" s="2">
        <v>52.77</v>
      </c>
      <c r="Y36" s="2">
        <v>52.77</v>
      </c>
      <c r="Z36" s="2">
        <v>52.77</v>
      </c>
    </row>
    <row r="37" spans="1:26" ht="15">
      <c r="A37" s="2" t="s">
        <v>359</v>
      </c>
      <c r="B37" s="2" t="s">
        <v>360</v>
      </c>
      <c r="C37" s="2">
        <v>4</v>
      </c>
      <c r="D37" s="2">
        <v>37.07</v>
      </c>
      <c r="E37" s="2">
        <v>2006</v>
      </c>
      <c r="F37" s="2" t="s">
        <v>7</v>
      </c>
      <c r="G37" s="395">
        <v>9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37.07</v>
      </c>
      <c r="W37" s="2">
        <v>37.07</v>
      </c>
      <c r="X37" s="2">
        <v>37.07</v>
      </c>
      <c r="Y37" s="2">
        <v>37.07</v>
      </c>
      <c r="Z37" s="2">
        <v>37.07</v>
      </c>
    </row>
    <row r="38" spans="1:26" ht="15">
      <c r="A38" s="2" t="s">
        <v>359</v>
      </c>
      <c r="B38" s="2" t="s">
        <v>360</v>
      </c>
      <c r="C38" s="2">
        <v>5</v>
      </c>
      <c r="D38" s="2">
        <v>27.34</v>
      </c>
      <c r="E38" s="2">
        <v>2006</v>
      </c>
      <c r="F38" s="2" t="s">
        <v>7</v>
      </c>
      <c r="G38" s="395">
        <v>9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27.34</v>
      </c>
      <c r="W38" s="2">
        <v>27.34</v>
      </c>
      <c r="X38" s="2">
        <v>27.34</v>
      </c>
      <c r="Y38" s="2">
        <v>27.34</v>
      </c>
      <c r="Z38" s="2">
        <v>27.34</v>
      </c>
    </row>
    <row r="39" spans="1:26" ht="15">
      <c r="A39" s="2" t="s">
        <v>359</v>
      </c>
      <c r="B39" s="2" t="s">
        <v>360</v>
      </c>
      <c r="C39" s="2">
        <v>6</v>
      </c>
      <c r="D39" s="2">
        <v>73.05</v>
      </c>
      <c r="E39" s="2">
        <v>2006</v>
      </c>
      <c r="F39" s="2" t="s">
        <v>7</v>
      </c>
      <c r="G39" s="395">
        <v>9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73.05</v>
      </c>
      <c r="W39" s="2">
        <v>73.05</v>
      </c>
      <c r="X39" s="2">
        <v>73.05</v>
      </c>
      <c r="Y39" s="2">
        <v>73.05</v>
      </c>
      <c r="Z39" s="2">
        <v>73.05</v>
      </c>
    </row>
    <row r="40" spans="1:26" ht="15">
      <c r="A40" s="2" t="s">
        <v>359</v>
      </c>
      <c r="B40" s="2" t="s">
        <v>360</v>
      </c>
      <c r="C40" s="2">
        <v>7</v>
      </c>
      <c r="D40" s="2">
        <v>39.37</v>
      </c>
      <c r="E40" s="2">
        <v>2005</v>
      </c>
      <c r="F40" s="2" t="s">
        <v>7</v>
      </c>
      <c r="G40" s="395">
        <v>10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39.37</v>
      </c>
      <c r="W40" s="2">
        <v>39.37</v>
      </c>
      <c r="X40" s="2">
        <v>39.37</v>
      </c>
      <c r="Y40" s="2">
        <v>39.37</v>
      </c>
      <c r="Z40" s="2">
        <v>39.37</v>
      </c>
    </row>
    <row r="41" spans="1:26" ht="15">
      <c r="A41" s="2"/>
      <c r="B41" s="2"/>
      <c r="C41" s="2"/>
      <c r="D41" s="2">
        <f>SUM(D34:D40)</f>
        <v>283.73</v>
      </c>
      <c r="E41" s="2"/>
      <c r="F41" s="2"/>
      <c r="G41" s="395"/>
      <c r="H41" s="2">
        <f aca="true" t="shared" si="3" ref="H41:Z41">SUM(H34:H40)</f>
        <v>0</v>
      </c>
      <c r="I41" s="2">
        <f t="shared" si="3"/>
        <v>0</v>
      </c>
      <c r="J41" s="2">
        <f t="shared" si="3"/>
        <v>0</v>
      </c>
      <c r="K41" s="2">
        <f t="shared" si="3"/>
        <v>0</v>
      </c>
      <c r="L41" s="2">
        <f t="shared" si="3"/>
        <v>0</v>
      </c>
      <c r="M41" s="2">
        <f t="shared" si="3"/>
        <v>0</v>
      </c>
      <c r="N41" s="2">
        <f t="shared" si="3"/>
        <v>0</v>
      </c>
      <c r="O41" s="2">
        <f t="shared" si="3"/>
        <v>0</v>
      </c>
      <c r="P41" s="2">
        <f t="shared" si="3"/>
        <v>0</v>
      </c>
      <c r="Q41" s="2">
        <f t="shared" si="3"/>
        <v>0</v>
      </c>
      <c r="R41" s="2">
        <f t="shared" si="3"/>
        <v>0</v>
      </c>
      <c r="S41" s="2">
        <f t="shared" si="3"/>
        <v>0</v>
      </c>
      <c r="T41" s="2">
        <f t="shared" si="3"/>
        <v>0</v>
      </c>
      <c r="U41" s="2">
        <f t="shared" si="3"/>
        <v>0</v>
      </c>
      <c r="V41" s="2">
        <f t="shared" si="3"/>
        <v>283.73</v>
      </c>
      <c r="W41" s="2">
        <f t="shared" si="3"/>
        <v>283.73</v>
      </c>
      <c r="X41" s="2">
        <f t="shared" si="3"/>
        <v>283.73</v>
      </c>
      <c r="Y41" s="2">
        <f t="shared" si="3"/>
        <v>283.73</v>
      </c>
      <c r="Z41" s="2">
        <f t="shared" si="3"/>
        <v>283.73</v>
      </c>
    </row>
    <row r="42" spans="1:26" ht="15">
      <c r="A42" s="2" t="s">
        <v>29</v>
      </c>
      <c r="B42" s="2"/>
      <c r="C42" s="2"/>
      <c r="D42" s="2">
        <f>D41+D28+D18+D6</f>
        <v>741.16</v>
      </c>
      <c r="E42" s="2"/>
      <c r="F42" s="2"/>
      <c r="G42" s="2"/>
      <c r="H42" s="2">
        <f>H41+H28+H18+H6</f>
        <v>0</v>
      </c>
      <c r="I42" s="2">
        <f aca="true" t="shared" si="4" ref="I42:Z42">I41+I28+I18+I6</f>
        <v>0</v>
      </c>
      <c r="J42" s="2">
        <f t="shared" si="4"/>
        <v>0</v>
      </c>
      <c r="K42" s="2">
        <f t="shared" si="4"/>
        <v>0</v>
      </c>
      <c r="L42" s="2">
        <f t="shared" si="4"/>
        <v>0</v>
      </c>
      <c r="M42" s="2">
        <f t="shared" si="4"/>
        <v>0</v>
      </c>
      <c r="N42" s="2">
        <f t="shared" si="4"/>
        <v>0</v>
      </c>
      <c r="O42" s="2">
        <f t="shared" si="4"/>
        <v>0</v>
      </c>
      <c r="P42" s="2">
        <f t="shared" si="4"/>
        <v>0</v>
      </c>
      <c r="Q42" s="2">
        <f t="shared" si="4"/>
        <v>0</v>
      </c>
      <c r="R42" s="2">
        <f t="shared" si="4"/>
        <v>0</v>
      </c>
      <c r="S42" s="2">
        <f t="shared" si="4"/>
        <v>0</v>
      </c>
      <c r="T42" s="2">
        <f t="shared" si="4"/>
        <v>0</v>
      </c>
      <c r="U42" s="2">
        <f t="shared" si="4"/>
        <v>0</v>
      </c>
      <c r="V42" s="2">
        <f t="shared" si="4"/>
        <v>741.16</v>
      </c>
      <c r="W42" s="2">
        <f t="shared" si="4"/>
        <v>741.16</v>
      </c>
      <c r="X42" s="2">
        <f t="shared" si="4"/>
        <v>741.16</v>
      </c>
      <c r="Y42" s="2">
        <f t="shared" si="4"/>
        <v>741.16</v>
      </c>
      <c r="Z42" s="2">
        <f t="shared" si="4"/>
        <v>741.16</v>
      </c>
    </row>
    <row r="43" spans="1:26" ht="15">
      <c r="A43" s="188" t="s">
        <v>43</v>
      </c>
      <c r="B43" s="188"/>
      <c r="C43" s="188"/>
      <c r="D43" s="188">
        <f>D42</f>
        <v>741.16</v>
      </c>
      <c r="E43" s="188"/>
      <c r="F43" s="188"/>
      <c r="G43" s="188"/>
      <c r="H43" s="188">
        <f>H42</f>
        <v>0</v>
      </c>
      <c r="I43" s="188">
        <f>I42</f>
        <v>0</v>
      </c>
      <c r="J43" s="188"/>
      <c r="K43" s="188"/>
      <c r="L43" s="188"/>
      <c r="M43" s="188">
        <f>SUM(J42:M42)</f>
        <v>0</v>
      </c>
      <c r="N43" s="188"/>
      <c r="O43" s="188"/>
      <c r="P43" s="188">
        <f>SUM(N42:P42)</f>
        <v>0</v>
      </c>
      <c r="Q43" s="188">
        <f>Q42</f>
        <v>0</v>
      </c>
      <c r="R43" s="188">
        <f aca="true" t="shared" si="5" ref="R43:Z43">R42</f>
        <v>0</v>
      </c>
      <c r="S43" s="188">
        <f t="shared" si="5"/>
        <v>0</v>
      </c>
      <c r="T43" s="188">
        <f t="shared" si="5"/>
        <v>0</v>
      </c>
      <c r="U43" s="188">
        <f t="shared" si="5"/>
        <v>0</v>
      </c>
      <c r="V43" s="188">
        <f t="shared" si="5"/>
        <v>741.16</v>
      </c>
      <c r="W43" s="188">
        <f t="shared" si="5"/>
        <v>741.16</v>
      </c>
      <c r="X43" s="188">
        <f t="shared" si="5"/>
        <v>741.16</v>
      </c>
      <c r="Y43" s="188">
        <f t="shared" si="5"/>
        <v>741.16</v>
      </c>
      <c r="Z43" s="188">
        <f t="shared" si="5"/>
        <v>741.16</v>
      </c>
    </row>
    <row r="46" spans="1:6" ht="15">
      <c r="A46" t="s">
        <v>30</v>
      </c>
      <c r="D46" t="s">
        <v>41</v>
      </c>
      <c r="E46" t="s">
        <v>42</v>
      </c>
      <c r="F46" t="s">
        <v>29</v>
      </c>
    </row>
    <row r="48" spans="1:6" ht="15">
      <c r="A48" t="s">
        <v>31</v>
      </c>
      <c r="D48" s="7">
        <f>H43</f>
        <v>0</v>
      </c>
      <c r="F48" s="7"/>
    </row>
    <row r="49" spans="1:6" ht="15">
      <c r="A49" t="s">
        <v>32</v>
      </c>
      <c r="D49" s="7">
        <f>M43</f>
        <v>0</v>
      </c>
      <c r="F49" s="7"/>
    </row>
    <row r="50" spans="1:6" ht="15">
      <c r="A50" t="s">
        <v>33</v>
      </c>
      <c r="D50" s="7">
        <f>P43</f>
        <v>0</v>
      </c>
      <c r="F50" s="7"/>
    </row>
    <row r="51" spans="1:6" ht="15">
      <c r="A51" t="s">
        <v>34</v>
      </c>
      <c r="D51" s="7">
        <f>P43</f>
        <v>0</v>
      </c>
      <c r="F51" s="7"/>
    </row>
    <row r="52" spans="1:6" ht="15">
      <c r="A52" t="s">
        <v>38</v>
      </c>
      <c r="D52" s="7">
        <f>R43</f>
        <v>0</v>
      </c>
      <c r="F52" s="7"/>
    </row>
    <row r="53" spans="1:6" ht="15">
      <c r="A53" t="s">
        <v>35</v>
      </c>
      <c r="D53" s="7">
        <f>S43</f>
        <v>0</v>
      </c>
      <c r="F53" s="7"/>
    </row>
    <row r="54" spans="1:6" ht="15">
      <c r="A54" t="s">
        <v>36</v>
      </c>
      <c r="D54" s="7">
        <f>T43</f>
        <v>0</v>
      </c>
      <c r="F54" s="7"/>
    </row>
    <row r="55" spans="1:6" ht="15">
      <c r="A55" t="s">
        <v>39</v>
      </c>
      <c r="D55" s="7">
        <f>U43</f>
        <v>0</v>
      </c>
      <c r="F55" s="7"/>
    </row>
    <row r="56" spans="1:6" ht="15">
      <c r="A56" t="s">
        <v>37</v>
      </c>
      <c r="D56" s="7">
        <f>V43</f>
        <v>741.16</v>
      </c>
      <c r="F56" s="7"/>
    </row>
    <row r="57" spans="1:6" ht="15">
      <c r="A57" t="s">
        <v>40</v>
      </c>
      <c r="D57" s="7">
        <f>W43</f>
        <v>741.16</v>
      </c>
      <c r="F57" s="7"/>
    </row>
    <row r="58" spans="1:6" ht="15">
      <c r="A58" t="s">
        <v>29</v>
      </c>
      <c r="F58" s="7">
        <f>SUM(F48:F57)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16.8515625" style="0" customWidth="1"/>
    <col min="2" max="2" width="14.8515625" style="0" customWidth="1"/>
    <col min="7" max="7" width="10.28125" style="0" customWidth="1"/>
    <col min="10" max="10" width="10.00390625" style="0" bestFit="1" customWidth="1"/>
  </cols>
  <sheetData>
    <row r="1" ht="15">
      <c r="A1" t="s">
        <v>363</v>
      </c>
    </row>
    <row r="5" spans="1:3" ht="15">
      <c r="A5" t="s">
        <v>0</v>
      </c>
      <c r="C5" t="s">
        <v>358</v>
      </c>
    </row>
    <row r="7" spans="1:7" ht="1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1" t="s">
        <v>10</v>
      </c>
    </row>
    <row r="8" spans="1:7" ht="15">
      <c r="A8" s="2" t="s">
        <v>358</v>
      </c>
      <c r="B8" s="2" t="s">
        <v>360</v>
      </c>
      <c r="C8" s="2">
        <v>1</v>
      </c>
      <c r="D8" s="2">
        <v>27.64</v>
      </c>
      <c r="E8" s="2">
        <v>2004</v>
      </c>
      <c r="F8" s="2" t="s">
        <v>8</v>
      </c>
      <c r="G8" s="2">
        <v>11</v>
      </c>
    </row>
    <row r="9" spans="1:7" ht="15">
      <c r="A9" s="1" t="s">
        <v>66</v>
      </c>
      <c r="B9" s="2"/>
      <c r="C9" s="2"/>
      <c r="D9" s="2">
        <f>SUM(D8:D8)</f>
        <v>27.64</v>
      </c>
      <c r="E9" s="2"/>
      <c r="F9" s="2"/>
      <c r="G9" s="2"/>
    </row>
    <row r="12" ht="15">
      <c r="A12" t="s">
        <v>364</v>
      </c>
    </row>
    <row r="13" spans="1:10" ht="15">
      <c r="A13" s="2" t="s">
        <v>3</v>
      </c>
      <c r="B13" s="2" t="s">
        <v>4</v>
      </c>
      <c r="C13" s="2" t="s">
        <v>5</v>
      </c>
      <c r="D13" s="2" t="s">
        <v>6</v>
      </c>
      <c r="E13" s="394" t="s">
        <v>10</v>
      </c>
      <c r="F13" s="2" t="s">
        <v>23</v>
      </c>
      <c r="G13" s="2" t="s">
        <v>25</v>
      </c>
      <c r="H13" s="2" t="s">
        <v>26</v>
      </c>
      <c r="I13" s="2" t="s">
        <v>27</v>
      </c>
      <c r="J13" s="2" t="s">
        <v>28</v>
      </c>
    </row>
    <row r="14" spans="1:10" ht="15">
      <c r="A14" s="2">
        <v>1</v>
      </c>
      <c r="B14" s="2">
        <v>27.64</v>
      </c>
      <c r="C14" s="2">
        <v>2004</v>
      </c>
      <c r="D14" s="2" t="s">
        <v>8</v>
      </c>
      <c r="E14" s="395">
        <v>11</v>
      </c>
      <c r="F14" s="2">
        <v>27.64</v>
      </c>
      <c r="G14" s="2">
        <v>27.64</v>
      </c>
      <c r="H14" s="2">
        <v>27.64</v>
      </c>
      <c r="I14" s="2">
        <v>0</v>
      </c>
      <c r="J14" s="2">
        <v>0</v>
      </c>
    </row>
    <row r="15" spans="1:10" ht="15">
      <c r="A15" s="1" t="s">
        <v>66</v>
      </c>
      <c r="B15" s="2">
        <f>SUM(B14:B14)</f>
        <v>27.64</v>
      </c>
      <c r="C15" s="2"/>
      <c r="D15" s="2"/>
      <c r="E15" s="395"/>
      <c r="F15" s="2">
        <f>SUM(F14)</f>
        <v>27.64</v>
      </c>
      <c r="G15" s="2">
        <f>SUM(G14)</f>
        <v>27.64</v>
      </c>
      <c r="H15" s="2">
        <f>SUM(H14)</f>
        <v>27.64</v>
      </c>
      <c r="I15" s="2">
        <f>SUM(I14)</f>
        <v>0</v>
      </c>
      <c r="J15" s="2">
        <f>SUM(J14)</f>
        <v>0</v>
      </c>
    </row>
    <row r="17" ht="15">
      <c r="A17" t="s">
        <v>365</v>
      </c>
    </row>
    <row r="18" spans="1:10" ht="15">
      <c r="A18" s="2" t="s">
        <v>3</v>
      </c>
      <c r="B18" s="2" t="s">
        <v>4</v>
      </c>
      <c r="C18" s="2" t="s">
        <v>5</v>
      </c>
      <c r="D18" s="2" t="s">
        <v>6</v>
      </c>
      <c r="E18" s="394" t="s">
        <v>10</v>
      </c>
      <c r="F18" s="2" t="s">
        <v>23</v>
      </c>
      <c r="G18" s="2" t="s">
        <v>25</v>
      </c>
      <c r="H18" s="2" t="s">
        <v>26</v>
      </c>
      <c r="I18" s="2" t="s">
        <v>27</v>
      </c>
      <c r="J18" s="2" t="s">
        <v>28</v>
      </c>
    </row>
    <row r="19" spans="1:10" ht="15">
      <c r="A19" s="2">
        <v>1</v>
      </c>
      <c r="B19" s="2">
        <v>27.64</v>
      </c>
      <c r="C19" s="2">
        <v>2004</v>
      </c>
      <c r="D19" s="2" t="s">
        <v>8</v>
      </c>
      <c r="E19" s="395">
        <v>11</v>
      </c>
      <c r="F19" s="2">
        <v>0</v>
      </c>
      <c r="G19" s="2">
        <v>0</v>
      </c>
      <c r="H19" s="2">
        <v>0</v>
      </c>
      <c r="I19" s="2">
        <v>27.64</v>
      </c>
      <c r="J19" s="2">
        <v>0</v>
      </c>
    </row>
    <row r="20" spans="1:10" ht="15">
      <c r="A20" s="1" t="s">
        <v>66</v>
      </c>
      <c r="B20" s="2">
        <f>SUM(B19:B19)</f>
        <v>27.64</v>
      </c>
      <c r="C20" s="2"/>
      <c r="D20" s="2"/>
      <c r="E20" s="395"/>
      <c r="F20" s="2">
        <f>SUM(F19)</f>
        <v>0</v>
      </c>
      <c r="G20" s="2">
        <f>SUM(G19)</f>
        <v>0</v>
      </c>
      <c r="H20" s="2">
        <f>SUM(H19)</f>
        <v>0</v>
      </c>
      <c r="I20" s="2">
        <f>SUM(I19)</f>
        <v>27.64</v>
      </c>
      <c r="J20" s="2">
        <f>SUM(J19)</f>
        <v>0</v>
      </c>
    </row>
    <row r="22" ht="15">
      <c r="A22">
        <v>2024</v>
      </c>
    </row>
    <row r="23" spans="1:10" ht="15">
      <c r="A23" s="2" t="s">
        <v>3</v>
      </c>
      <c r="B23" s="2" t="s">
        <v>4</v>
      </c>
      <c r="C23" s="2" t="s">
        <v>5</v>
      </c>
      <c r="D23" s="2" t="s">
        <v>6</v>
      </c>
      <c r="E23" s="394" t="s">
        <v>10</v>
      </c>
      <c r="F23" s="2" t="s">
        <v>23</v>
      </c>
      <c r="G23" s="2" t="s">
        <v>25</v>
      </c>
      <c r="H23" s="2" t="s">
        <v>26</v>
      </c>
      <c r="I23" s="2" t="s">
        <v>27</v>
      </c>
      <c r="J23" s="2" t="s">
        <v>28</v>
      </c>
    </row>
    <row r="24" spans="1:10" ht="15">
      <c r="A24" s="2">
        <v>1</v>
      </c>
      <c r="B24" s="2">
        <v>27.64</v>
      </c>
      <c r="C24" s="2">
        <v>2004</v>
      </c>
      <c r="D24" s="2" t="s">
        <v>8</v>
      </c>
      <c r="E24" s="395">
        <v>11</v>
      </c>
      <c r="F24" s="2">
        <v>0</v>
      </c>
      <c r="G24" s="2">
        <v>0</v>
      </c>
      <c r="H24" s="2">
        <v>0</v>
      </c>
      <c r="I24" s="2">
        <v>0</v>
      </c>
      <c r="J24" s="2">
        <v>27.64</v>
      </c>
    </row>
    <row r="25" spans="1:10" ht="15">
      <c r="A25" s="1" t="s">
        <v>66</v>
      </c>
      <c r="B25" s="2">
        <f>SUM(B24:B24)</f>
        <v>27.64</v>
      </c>
      <c r="C25" s="2"/>
      <c r="D25" s="2"/>
      <c r="E25" s="395"/>
      <c r="F25" s="2">
        <f>SUM(F24)</f>
        <v>0</v>
      </c>
      <c r="G25" s="2">
        <f>SUM(G24)</f>
        <v>0</v>
      </c>
      <c r="H25" s="2">
        <f>SUM(H24)</f>
        <v>0</v>
      </c>
      <c r="I25" s="2">
        <f>SUM(I24)</f>
        <v>0</v>
      </c>
      <c r="J25" s="2">
        <f>SUM(J24)</f>
        <v>27.64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15.140625" style="0" customWidth="1"/>
    <col min="2" max="2" width="14.421875" style="0" customWidth="1"/>
    <col min="4" max="4" width="11.140625" style="0" customWidth="1"/>
    <col min="10" max="11" width="10.140625" style="0" customWidth="1"/>
  </cols>
  <sheetData>
    <row r="1" ht="15">
      <c r="A1" t="s">
        <v>366</v>
      </c>
    </row>
    <row r="4" spans="1:3" ht="15">
      <c r="A4" t="s">
        <v>0</v>
      </c>
      <c r="C4" t="s">
        <v>361</v>
      </c>
    </row>
    <row r="6" spans="1:7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" t="s">
        <v>10</v>
      </c>
    </row>
    <row r="7" spans="1:7" ht="15">
      <c r="A7" s="2" t="s">
        <v>361</v>
      </c>
      <c r="B7" s="2" t="s">
        <v>360</v>
      </c>
      <c r="C7" s="2">
        <v>1</v>
      </c>
      <c r="D7" s="2">
        <v>54.49</v>
      </c>
      <c r="E7" s="2">
        <v>2003</v>
      </c>
      <c r="F7" s="2" t="s">
        <v>7</v>
      </c>
      <c r="G7" s="2">
        <v>12</v>
      </c>
    </row>
    <row r="8" spans="1:7" ht="15">
      <c r="A8" s="2" t="s">
        <v>361</v>
      </c>
      <c r="B8" s="2" t="s">
        <v>360</v>
      </c>
      <c r="C8" s="2">
        <v>2</v>
      </c>
      <c r="D8" s="2">
        <v>68.79</v>
      </c>
      <c r="E8" s="2">
        <v>2004</v>
      </c>
      <c r="F8" s="2" t="s">
        <v>7</v>
      </c>
      <c r="G8" s="2">
        <v>11</v>
      </c>
    </row>
    <row r="9" spans="1:7" ht="15">
      <c r="A9" s="2" t="s">
        <v>361</v>
      </c>
      <c r="B9" s="2" t="s">
        <v>360</v>
      </c>
      <c r="C9" s="2">
        <v>3</v>
      </c>
      <c r="D9" s="2">
        <v>12.76</v>
      </c>
      <c r="E9" s="2">
        <v>2003</v>
      </c>
      <c r="F9" s="2" t="s">
        <v>7</v>
      </c>
      <c r="G9" s="2">
        <v>12</v>
      </c>
    </row>
    <row r="10" spans="1:7" ht="15">
      <c r="A10" s="2" t="s">
        <v>361</v>
      </c>
      <c r="B10" s="2" t="s">
        <v>360</v>
      </c>
      <c r="C10" s="2" t="s">
        <v>9</v>
      </c>
      <c r="D10" s="2">
        <v>62.39</v>
      </c>
      <c r="E10" s="2">
        <v>2004</v>
      </c>
      <c r="F10" s="2" t="s">
        <v>7</v>
      </c>
      <c r="G10" s="2">
        <v>11</v>
      </c>
    </row>
    <row r="11" spans="1:7" ht="15">
      <c r="A11" s="2" t="s">
        <v>361</v>
      </c>
      <c r="B11" s="2" t="s">
        <v>360</v>
      </c>
      <c r="C11" s="2">
        <v>4</v>
      </c>
      <c r="D11" s="2">
        <v>5.29</v>
      </c>
      <c r="E11" s="2">
        <v>2007</v>
      </c>
      <c r="F11" s="2" t="s">
        <v>7</v>
      </c>
      <c r="G11" s="2">
        <v>8</v>
      </c>
    </row>
    <row r="12" spans="1:7" ht="15">
      <c r="A12" s="2" t="s">
        <v>361</v>
      </c>
      <c r="B12" s="2" t="s">
        <v>360</v>
      </c>
      <c r="C12" s="2">
        <v>5</v>
      </c>
      <c r="D12" s="2">
        <v>46.91</v>
      </c>
      <c r="E12" s="4">
        <v>2004</v>
      </c>
      <c r="F12" s="2" t="s">
        <v>7</v>
      </c>
      <c r="G12" s="2">
        <v>11</v>
      </c>
    </row>
    <row r="13" spans="1:7" ht="15">
      <c r="A13" s="2"/>
      <c r="B13" s="2"/>
      <c r="C13" s="2"/>
      <c r="D13" s="2">
        <f>SUM(D7:D12)</f>
        <v>250.63</v>
      </c>
      <c r="E13" s="2"/>
      <c r="F13" s="2"/>
      <c r="G13" s="2"/>
    </row>
    <row r="15" ht="15">
      <c r="A15" t="s">
        <v>364</v>
      </c>
    </row>
    <row r="16" spans="1:10" ht="15">
      <c r="A16" s="2" t="s">
        <v>3</v>
      </c>
      <c r="B16" s="2" t="s">
        <v>4</v>
      </c>
      <c r="C16" s="2" t="s">
        <v>5</v>
      </c>
      <c r="D16" s="2" t="s">
        <v>6</v>
      </c>
      <c r="E16" s="394" t="s">
        <v>10</v>
      </c>
      <c r="F16" s="2" t="s">
        <v>23</v>
      </c>
      <c r="G16" s="2" t="s">
        <v>25</v>
      </c>
      <c r="H16" s="2" t="s">
        <v>26</v>
      </c>
      <c r="I16" s="2" t="s">
        <v>27</v>
      </c>
      <c r="J16" s="2" t="s">
        <v>28</v>
      </c>
    </row>
    <row r="17" spans="1:10" ht="15">
      <c r="A17" s="2">
        <v>1</v>
      </c>
      <c r="B17" s="2">
        <v>54.49</v>
      </c>
      <c r="C17" s="2">
        <v>2003</v>
      </c>
      <c r="D17" s="2" t="s">
        <v>7</v>
      </c>
      <c r="E17" s="395">
        <v>12</v>
      </c>
      <c r="F17" s="2">
        <v>54.49</v>
      </c>
      <c r="G17" s="2">
        <v>54.49</v>
      </c>
      <c r="H17" s="2">
        <v>54.49</v>
      </c>
      <c r="I17" s="2">
        <v>0</v>
      </c>
      <c r="J17" s="2">
        <v>0</v>
      </c>
    </row>
    <row r="18" spans="1:10" ht="15">
      <c r="A18" s="2">
        <v>2</v>
      </c>
      <c r="B18" s="2">
        <v>68.79</v>
      </c>
      <c r="C18" s="2">
        <v>2004</v>
      </c>
      <c r="D18" s="2" t="s">
        <v>7</v>
      </c>
      <c r="E18" s="395">
        <v>11</v>
      </c>
      <c r="F18" s="2">
        <v>68.79</v>
      </c>
      <c r="G18" s="2">
        <v>68.79</v>
      </c>
      <c r="H18" s="2">
        <v>0</v>
      </c>
      <c r="I18" s="2">
        <v>0</v>
      </c>
      <c r="J18" s="2">
        <v>0</v>
      </c>
    </row>
    <row r="19" spans="1:10" ht="15">
      <c r="A19" s="2">
        <v>3</v>
      </c>
      <c r="B19" s="2">
        <v>12.76</v>
      </c>
      <c r="C19" s="2">
        <v>2003</v>
      </c>
      <c r="D19" s="2" t="s">
        <v>7</v>
      </c>
      <c r="E19" s="395">
        <v>12</v>
      </c>
      <c r="F19" s="2">
        <v>12.76</v>
      </c>
      <c r="G19" s="2">
        <v>12.76</v>
      </c>
      <c r="H19" s="2">
        <v>12.76</v>
      </c>
      <c r="I19" s="2">
        <v>0</v>
      </c>
      <c r="J19" s="2">
        <v>0</v>
      </c>
    </row>
    <row r="20" spans="1:10" ht="15">
      <c r="A20" s="2" t="s">
        <v>9</v>
      </c>
      <c r="B20" s="2">
        <v>62.39</v>
      </c>
      <c r="C20" s="2">
        <v>2004</v>
      </c>
      <c r="D20" s="2" t="s">
        <v>7</v>
      </c>
      <c r="E20" s="395">
        <v>11</v>
      </c>
      <c r="F20" s="2">
        <v>62.39</v>
      </c>
      <c r="G20" s="2">
        <v>62.39</v>
      </c>
      <c r="H20" s="2">
        <v>0</v>
      </c>
      <c r="I20" s="2">
        <v>0</v>
      </c>
      <c r="J20" s="2">
        <v>0</v>
      </c>
    </row>
    <row r="21" spans="1:10" ht="15">
      <c r="A21" s="2">
        <v>4</v>
      </c>
      <c r="B21" s="2">
        <v>5.29</v>
      </c>
      <c r="C21" s="2">
        <v>2007</v>
      </c>
      <c r="D21" s="2" t="s">
        <v>7</v>
      </c>
      <c r="E21" s="395">
        <v>8</v>
      </c>
      <c r="F21" s="2">
        <v>5.29</v>
      </c>
      <c r="G21" s="2">
        <v>5.29</v>
      </c>
      <c r="H21" s="2">
        <v>0</v>
      </c>
      <c r="I21" s="2">
        <v>0</v>
      </c>
      <c r="J21" s="2">
        <v>0</v>
      </c>
    </row>
    <row r="22" spans="1:10" ht="15">
      <c r="A22" s="2">
        <v>5</v>
      </c>
      <c r="B22" s="2">
        <v>46.91</v>
      </c>
      <c r="C22" s="4">
        <v>2004</v>
      </c>
      <c r="D22" s="2" t="s">
        <v>7</v>
      </c>
      <c r="E22" s="395">
        <v>11</v>
      </c>
      <c r="F22" s="2">
        <v>46.91</v>
      </c>
      <c r="G22" s="2">
        <v>46.91</v>
      </c>
      <c r="H22" s="2">
        <v>0</v>
      </c>
      <c r="I22" s="2">
        <v>0</v>
      </c>
      <c r="J22" s="2">
        <v>0</v>
      </c>
    </row>
    <row r="23" spans="1:10" ht="15">
      <c r="A23" s="2" t="s">
        <v>66</v>
      </c>
      <c r="B23" s="2">
        <f>SUM(B17:B22)</f>
        <v>250.63</v>
      </c>
      <c r="C23" s="2"/>
      <c r="D23" s="2"/>
      <c r="E23" s="395"/>
      <c r="F23" s="2">
        <f>SUM(F17:F22)</f>
        <v>250.63</v>
      </c>
      <c r="G23" s="2">
        <f>SUM(G17:G22)</f>
        <v>250.63</v>
      </c>
      <c r="H23" s="2">
        <f>SUM(H17:H22)</f>
        <v>67.25</v>
      </c>
      <c r="I23" s="2">
        <f>SUM(I17:I22)</f>
        <v>0</v>
      </c>
      <c r="J23" s="2">
        <f>SUM(J17:J22)</f>
        <v>0</v>
      </c>
    </row>
    <row r="26" ht="15">
      <c r="A26" t="s">
        <v>367</v>
      </c>
    </row>
    <row r="27" spans="1:10" ht="15">
      <c r="A27" s="2" t="s">
        <v>3</v>
      </c>
      <c r="B27" s="2" t="s">
        <v>4</v>
      </c>
      <c r="C27" s="2" t="s">
        <v>5</v>
      </c>
      <c r="D27" s="2" t="s">
        <v>6</v>
      </c>
      <c r="E27" s="394" t="s">
        <v>10</v>
      </c>
      <c r="F27" s="2" t="s">
        <v>23</v>
      </c>
      <c r="G27" s="2" t="s">
        <v>25</v>
      </c>
      <c r="H27" s="2" t="s">
        <v>26</v>
      </c>
      <c r="I27" s="2" t="s">
        <v>27</v>
      </c>
      <c r="J27" s="2" t="s">
        <v>28</v>
      </c>
    </row>
    <row r="28" spans="1:10" ht="15">
      <c r="A28" s="2">
        <v>1</v>
      </c>
      <c r="B28" s="2">
        <v>54.49</v>
      </c>
      <c r="C28" s="2">
        <v>2003</v>
      </c>
      <c r="D28" s="2" t="s">
        <v>7</v>
      </c>
      <c r="E28" s="395">
        <v>12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ht="15">
      <c r="A29" s="2">
        <v>2</v>
      </c>
      <c r="B29" s="2">
        <v>68.79</v>
      </c>
      <c r="C29" s="2">
        <v>2004</v>
      </c>
      <c r="D29" s="2" t="s">
        <v>7</v>
      </c>
      <c r="E29" s="395">
        <v>11</v>
      </c>
      <c r="F29" s="2">
        <v>0</v>
      </c>
      <c r="G29" s="2">
        <v>0</v>
      </c>
      <c r="H29" s="2">
        <v>68.79</v>
      </c>
      <c r="I29" s="2">
        <v>0</v>
      </c>
      <c r="J29" s="2">
        <v>0</v>
      </c>
    </row>
    <row r="30" spans="1:10" ht="15">
      <c r="A30" s="2">
        <v>3</v>
      </c>
      <c r="B30" s="2">
        <v>12.76</v>
      </c>
      <c r="C30" s="2">
        <v>2003</v>
      </c>
      <c r="D30" s="2" t="s">
        <v>7</v>
      </c>
      <c r="E30" s="395">
        <v>12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</row>
    <row r="31" spans="1:10" ht="15">
      <c r="A31" s="2" t="s">
        <v>9</v>
      </c>
      <c r="B31" s="2">
        <v>62.39</v>
      </c>
      <c r="C31" s="2">
        <v>2004</v>
      </c>
      <c r="D31" s="2" t="s">
        <v>7</v>
      </c>
      <c r="E31" s="395">
        <v>11</v>
      </c>
      <c r="F31" s="2">
        <v>0</v>
      </c>
      <c r="G31" s="2">
        <v>0</v>
      </c>
      <c r="H31" s="2">
        <v>62.39</v>
      </c>
      <c r="I31" s="2">
        <v>0</v>
      </c>
      <c r="J31" s="2">
        <v>0</v>
      </c>
    </row>
    <row r="32" spans="1:10" ht="15">
      <c r="A32" s="2">
        <v>4</v>
      </c>
      <c r="B32" s="2">
        <v>5.29</v>
      </c>
      <c r="C32" s="2">
        <v>2007</v>
      </c>
      <c r="D32" s="2" t="s">
        <v>7</v>
      </c>
      <c r="E32" s="395">
        <v>8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</row>
    <row r="33" spans="1:10" ht="15">
      <c r="A33" s="2">
        <v>5</v>
      </c>
      <c r="B33" s="2">
        <v>46.91</v>
      </c>
      <c r="C33" s="4">
        <v>2004</v>
      </c>
      <c r="D33" s="2" t="s">
        <v>7</v>
      </c>
      <c r="E33" s="395">
        <v>11</v>
      </c>
      <c r="F33" s="2">
        <v>0</v>
      </c>
      <c r="G33" s="2">
        <v>0</v>
      </c>
      <c r="H33" s="2">
        <v>46.91</v>
      </c>
      <c r="I33" s="2">
        <v>0</v>
      </c>
      <c r="J33" s="2">
        <v>0</v>
      </c>
    </row>
    <row r="34" spans="1:10" ht="15">
      <c r="A34" s="2" t="s">
        <v>66</v>
      </c>
      <c r="B34" s="2">
        <f>SUM(B28:B33)</f>
        <v>250.63</v>
      </c>
      <c r="C34" s="2"/>
      <c r="D34" s="2"/>
      <c r="E34" s="395"/>
      <c r="F34" s="2">
        <f>SUM(F28:F33)</f>
        <v>0</v>
      </c>
      <c r="G34" s="2">
        <f>SUM(G28:G33)</f>
        <v>0</v>
      </c>
      <c r="H34" s="2">
        <f>SUM(H28:H33)</f>
        <v>178.09</v>
      </c>
      <c r="I34" s="2">
        <f>SUM(I28:I33)</f>
        <v>0</v>
      </c>
      <c r="J34" s="2">
        <f>SUM(J28:J33)</f>
        <v>0</v>
      </c>
    </row>
    <row r="37" ht="15">
      <c r="A37" t="s">
        <v>365</v>
      </c>
    </row>
    <row r="38" spans="1:10" ht="15">
      <c r="A38" s="2" t="s">
        <v>3</v>
      </c>
      <c r="B38" s="2" t="s">
        <v>4</v>
      </c>
      <c r="C38" s="2" t="s">
        <v>5</v>
      </c>
      <c r="D38" s="2" t="s">
        <v>6</v>
      </c>
      <c r="E38" s="394" t="s">
        <v>10</v>
      </c>
      <c r="F38" s="2" t="s">
        <v>23</v>
      </c>
      <c r="G38" s="2" t="s">
        <v>25</v>
      </c>
      <c r="H38" s="2" t="s">
        <v>26</v>
      </c>
      <c r="I38" s="2" t="s">
        <v>27</v>
      </c>
      <c r="J38" s="2" t="s">
        <v>28</v>
      </c>
    </row>
    <row r="39" spans="1:10" ht="15">
      <c r="A39" s="2">
        <v>1</v>
      </c>
      <c r="B39" s="2">
        <v>54.49</v>
      </c>
      <c r="C39" s="2">
        <v>2003</v>
      </c>
      <c r="D39" s="2" t="s">
        <v>7</v>
      </c>
      <c r="E39" s="395">
        <v>12</v>
      </c>
      <c r="F39" s="2">
        <v>0</v>
      </c>
      <c r="G39" s="2">
        <v>0</v>
      </c>
      <c r="H39" s="2">
        <v>0</v>
      </c>
      <c r="I39" s="2">
        <v>54.49</v>
      </c>
      <c r="J39" s="2">
        <v>0</v>
      </c>
    </row>
    <row r="40" spans="1:10" ht="15">
      <c r="A40" s="2">
        <v>2</v>
      </c>
      <c r="B40" s="2">
        <v>68.79</v>
      </c>
      <c r="C40" s="2">
        <v>2004</v>
      </c>
      <c r="D40" s="2" t="s">
        <v>7</v>
      </c>
      <c r="E40" s="395">
        <v>11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</row>
    <row r="41" spans="1:10" ht="15">
      <c r="A41" s="2">
        <v>3</v>
      </c>
      <c r="B41" s="2">
        <v>12.76</v>
      </c>
      <c r="C41" s="2">
        <v>2003</v>
      </c>
      <c r="D41" s="2" t="s">
        <v>7</v>
      </c>
      <c r="E41" s="395">
        <v>12</v>
      </c>
      <c r="F41" s="2">
        <v>0</v>
      </c>
      <c r="G41" s="2">
        <v>0</v>
      </c>
      <c r="H41" s="2">
        <v>0</v>
      </c>
      <c r="I41" s="2">
        <v>12.76</v>
      </c>
      <c r="J41" s="2">
        <v>0</v>
      </c>
    </row>
    <row r="42" spans="1:10" ht="15">
      <c r="A42" s="2" t="s">
        <v>9</v>
      </c>
      <c r="B42" s="2">
        <v>62.39</v>
      </c>
      <c r="C42" s="2">
        <v>2004</v>
      </c>
      <c r="D42" s="2" t="s">
        <v>7</v>
      </c>
      <c r="E42" s="395">
        <v>11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</row>
    <row r="43" spans="1:10" ht="15">
      <c r="A43" s="2">
        <v>4</v>
      </c>
      <c r="B43" s="2">
        <v>5.29</v>
      </c>
      <c r="C43" s="2">
        <v>2007</v>
      </c>
      <c r="D43" s="2" t="s">
        <v>7</v>
      </c>
      <c r="E43" s="395">
        <v>8</v>
      </c>
      <c r="F43" s="2">
        <v>0</v>
      </c>
      <c r="G43" s="2">
        <v>0</v>
      </c>
      <c r="H43" s="2">
        <v>5.29</v>
      </c>
      <c r="I43" s="2">
        <v>0</v>
      </c>
      <c r="J43" s="2">
        <v>0</v>
      </c>
    </row>
    <row r="44" spans="1:10" ht="15">
      <c r="A44" s="2">
        <v>5</v>
      </c>
      <c r="B44" s="2">
        <v>46.91</v>
      </c>
      <c r="C44" s="4">
        <v>2004</v>
      </c>
      <c r="D44" s="2" t="s">
        <v>7</v>
      </c>
      <c r="E44" s="395">
        <v>11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</row>
    <row r="45" spans="1:10" ht="15">
      <c r="A45" s="2" t="s">
        <v>66</v>
      </c>
      <c r="B45" s="2">
        <f>SUM(B39:B44)</f>
        <v>250.63</v>
      </c>
      <c r="C45" s="2"/>
      <c r="D45" s="2"/>
      <c r="E45" s="395"/>
      <c r="F45" s="2">
        <f>SUM(F39:F44)</f>
        <v>0</v>
      </c>
      <c r="G45" s="2">
        <f>SUM(G39:G44)</f>
        <v>0</v>
      </c>
      <c r="H45" s="2">
        <f>SUM(H39:H44)</f>
        <v>5.29</v>
      </c>
      <c r="I45" s="2">
        <f>SUM(I39:I44)</f>
        <v>67.25</v>
      </c>
      <c r="J45" s="2">
        <f>SUM(J39:J44)</f>
        <v>0</v>
      </c>
    </row>
    <row r="48" ht="15">
      <c r="A48" t="s">
        <v>368</v>
      </c>
    </row>
    <row r="49" spans="1:10" ht="15">
      <c r="A49" s="2" t="s">
        <v>3</v>
      </c>
      <c r="B49" s="2" t="s">
        <v>4</v>
      </c>
      <c r="C49" s="2" t="s">
        <v>5</v>
      </c>
      <c r="D49" s="2" t="s">
        <v>6</v>
      </c>
      <c r="E49" s="394" t="s">
        <v>10</v>
      </c>
      <c r="F49" s="2" t="s">
        <v>23</v>
      </c>
      <c r="G49" s="2" t="s">
        <v>25</v>
      </c>
      <c r="H49" s="2" t="s">
        <v>26</v>
      </c>
      <c r="I49" s="2" t="s">
        <v>27</v>
      </c>
      <c r="J49" s="2" t="s">
        <v>28</v>
      </c>
    </row>
    <row r="50" spans="1:10" ht="15">
      <c r="A50" s="2">
        <v>1</v>
      </c>
      <c r="B50" s="2">
        <v>54.49</v>
      </c>
      <c r="C50" s="2">
        <v>2003</v>
      </c>
      <c r="D50" s="2" t="s">
        <v>7</v>
      </c>
      <c r="E50" s="395">
        <v>12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 ht="15">
      <c r="A51" s="2">
        <v>2</v>
      </c>
      <c r="B51" s="2">
        <v>68.79</v>
      </c>
      <c r="C51" s="2">
        <v>2004</v>
      </c>
      <c r="D51" s="2" t="s">
        <v>7</v>
      </c>
      <c r="E51" s="395">
        <v>11</v>
      </c>
      <c r="F51" s="2">
        <v>0</v>
      </c>
      <c r="G51" s="2">
        <v>0</v>
      </c>
      <c r="H51" s="2">
        <v>0</v>
      </c>
      <c r="I51" s="2">
        <v>68.79</v>
      </c>
      <c r="J51" s="2">
        <v>0</v>
      </c>
    </row>
    <row r="52" spans="1:10" ht="15">
      <c r="A52" s="2">
        <v>3</v>
      </c>
      <c r="B52" s="2">
        <v>12.76</v>
      </c>
      <c r="C52" s="2">
        <v>2003</v>
      </c>
      <c r="D52" s="2" t="s">
        <v>7</v>
      </c>
      <c r="E52" s="395">
        <v>12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</row>
    <row r="53" spans="1:10" ht="15">
      <c r="A53" s="2" t="s">
        <v>9</v>
      </c>
      <c r="B53" s="2">
        <v>62.39</v>
      </c>
      <c r="C53" s="2">
        <v>2004</v>
      </c>
      <c r="D53" s="2" t="s">
        <v>7</v>
      </c>
      <c r="E53" s="395">
        <v>11</v>
      </c>
      <c r="F53" s="2">
        <v>0</v>
      </c>
      <c r="G53" s="2">
        <v>0</v>
      </c>
      <c r="H53" s="2">
        <v>0</v>
      </c>
      <c r="I53" s="2">
        <v>62.39</v>
      </c>
      <c r="J53" s="2">
        <v>0</v>
      </c>
    </row>
    <row r="54" spans="1:10" ht="15">
      <c r="A54" s="2">
        <v>4</v>
      </c>
      <c r="B54" s="2">
        <v>5.29</v>
      </c>
      <c r="C54" s="2">
        <v>2007</v>
      </c>
      <c r="D54" s="2" t="s">
        <v>7</v>
      </c>
      <c r="E54" s="395">
        <v>8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</row>
    <row r="55" spans="1:10" ht="15">
      <c r="A55" s="2">
        <v>5</v>
      </c>
      <c r="B55" s="2">
        <v>46.91</v>
      </c>
      <c r="C55" s="4">
        <v>2004</v>
      </c>
      <c r="D55" s="2" t="s">
        <v>7</v>
      </c>
      <c r="E55" s="395">
        <v>11</v>
      </c>
      <c r="F55" s="2">
        <v>0</v>
      </c>
      <c r="G55" s="2">
        <v>0</v>
      </c>
      <c r="H55" s="2">
        <v>0</v>
      </c>
      <c r="I55" s="2">
        <v>46.91</v>
      </c>
      <c r="J55" s="2">
        <v>0</v>
      </c>
    </row>
    <row r="56" spans="1:10" ht="15">
      <c r="A56" s="2" t="s">
        <v>66</v>
      </c>
      <c r="B56" s="2">
        <f>SUM(B50:B55)</f>
        <v>250.63</v>
      </c>
      <c r="C56" s="2"/>
      <c r="D56" s="2"/>
      <c r="E56" s="395"/>
      <c r="F56" s="2">
        <f>SUM(F50:F55)</f>
        <v>0</v>
      </c>
      <c r="G56" s="2">
        <f>SUM(G50:G55)</f>
        <v>0</v>
      </c>
      <c r="H56" s="2">
        <f>SUM(H50:H55)</f>
        <v>0</v>
      </c>
      <c r="I56" s="2">
        <f>SUM(I50:I55)</f>
        <v>178.09</v>
      </c>
      <c r="J56" s="2">
        <f>SUM(J50:J55)</f>
        <v>0</v>
      </c>
    </row>
    <row r="59" ht="15">
      <c r="A59" t="s">
        <v>369</v>
      </c>
    </row>
    <row r="60" spans="1:10" ht="15">
      <c r="A60" s="2" t="s">
        <v>3</v>
      </c>
      <c r="B60" s="2" t="s">
        <v>4</v>
      </c>
      <c r="C60" s="2" t="s">
        <v>5</v>
      </c>
      <c r="D60" s="2" t="s">
        <v>6</v>
      </c>
      <c r="E60" s="394" t="s">
        <v>10</v>
      </c>
      <c r="F60" s="2" t="s">
        <v>23</v>
      </c>
      <c r="G60" s="2" t="s">
        <v>25</v>
      </c>
      <c r="H60" s="2" t="s">
        <v>26</v>
      </c>
      <c r="I60" s="2" t="s">
        <v>27</v>
      </c>
      <c r="J60" s="2" t="s">
        <v>28</v>
      </c>
    </row>
    <row r="61" spans="1:10" ht="15">
      <c r="A61" s="2">
        <v>1</v>
      </c>
      <c r="B61" s="2">
        <v>54.49</v>
      </c>
      <c r="C61" s="2">
        <v>2003</v>
      </c>
      <c r="D61" s="2" t="s">
        <v>7</v>
      </c>
      <c r="E61" s="395">
        <v>12</v>
      </c>
      <c r="F61" s="2">
        <v>0</v>
      </c>
      <c r="G61" s="2">
        <v>0</v>
      </c>
      <c r="H61" s="2">
        <v>0</v>
      </c>
      <c r="I61" s="2">
        <v>0</v>
      </c>
      <c r="J61" s="2">
        <v>54.49</v>
      </c>
    </row>
    <row r="62" spans="1:10" ht="15">
      <c r="A62" s="2">
        <v>2</v>
      </c>
      <c r="B62" s="2">
        <v>68.79</v>
      </c>
      <c r="C62" s="2">
        <v>2004</v>
      </c>
      <c r="D62" s="2" t="s">
        <v>7</v>
      </c>
      <c r="E62" s="395">
        <v>11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</row>
    <row r="63" spans="1:10" ht="15">
      <c r="A63" s="2">
        <v>3</v>
      </c>
      <c r="B63" s="2">
        <v>12.76</v>
      </c>
      <c r="C63" s="2">
        <v>2003</v>
      </c>
      <c r="D63" s="2" t="s">
        <v>7</v>
      </c>
      <c r="E63" s="395">
        <v>12</v>
      </c>
      <c r="F63" s="2">
        <v>0</v>
      </c>
      <c r="G63" s="2">
        <v>0</v>
      </c>
      <c r="H63" s="2">
        <v>0</v>
      </c>
      <c r="I63" s="2">
        <v>0</v>
      </c>
      <c r="J63" s="2">
        <v>12.76</v>
      </c>
    </row>
    <row r="64" spans="1:10" ht="15">
      <c r="A64" s="2" t="s">
        <v>9</v>
      </c>
      <c r="B64" s="2">
        <v>62.39</v>
      </c>
      <c r="C64" s="2">
        <v>2004</v>
      </c>
      <c r="D64" s="2" t="s">
        <v>7</v>
      </c>
      <c r="E64" s="395">
        <v>11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</row>
    <row r="65" spans="1:10" ht="15">
      <c r="A65" s="2">
        <v>4</v>
      </c>
      <c r="B65" s="2">
        <v>5.29</v>
      </c>
      <c r="C65" s="2">
        <v>2007</v>
      </c>
      <c r="D65" s="2" t="s">
        <v>7</v>
      </c>
      <c r="E65" s="395">
        <v>8</v>
      </c>
      <c r="F65" s="2">
        <v>0</v>
      </c>
      <c r="G65" s="2">
        <v>0</v>
      </c>
      <c r="H65" s="2">
        <v>0</v>
      </c>
      <c r="I65" s="2">
        <v>5.29</v>
      </c>
      <c r="J65" s="2">
        <v>0</v>
      </c>
    </row>
    <row r="66" spans="1:10" ht="15">
      <c r="A66" s="2">
        <v>5</v>
      </c>
      <c r="B66" s="2">
        <v>46.91</v>
      </c>
      <c r="C66" s="4">
        <v>2004</v>
      </c>
      <c r="D66" s="2" t="s">
        <v>7</v>
      </c>
      <c r="E66" s="395">
        <v>11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</row>
    <row r="67" spans="1:10" ht="15">
      <c r="A67" s="2" t="s">
        <v>66</v>
      </c>
      <c r="B67" s="2">
        <f>SUM(B61:B66)</f>
        <v>250.63</v>
      </c>
      <c r="C67" s="2"/>
      <c r="D67" s="2"/>
      <c r="E67" s="395"/>
      <c r="F67" s="2">
        <f>SUM(F61:F66)</f>
        <v>0</v>
      </c>
      <c r="G67" s="2">
        <f>SUM(G61:G66)</f>
        <v>0</v>
      </c>
      <c r="H67" s="2">
        <f>SUM(H61:H66)</f>
        <v>0</v>
      </c>
      <c r="I67" s="2">
        <f>SUM(I61:I66)</f>
        <v>5.29</v>
      </c>
      <c r="J67" s="2">
        <f>SUM(J61:J66)</f>
        <v>67.25</v>
      </c>
    </row>
    <row r="70" ht="15">
      <c r="A70" t="s">
        <v>368</v>
      </c>
    </row>
    <row r="71" spans="1:10" ht="15">
      <c r="A71" s="2" t="s">
        <v>3</v>
      </c>
      <c r="B71" s="2" t="s">
        <v>4</v>
      </c>
      <c r="C71" s="2" t="s">
        <v>5</v>
      </c>
      <c r="D71" s="2" t="s">
        <v>6</v>
      </c>
      <c r="E71" s="394" t="s">
        <v>10</v>
      </c>
      <c r="F71" s="2" t="s">
        <v>23</v>
      </c>
      <c r="G71" s="2" t="s">
        <v>25</v>
      </c>
      <c r="H71" s="2" t="s">
        <v>26</v>
      </c>
      <c r="I71" s="2" t="s">
        <v>27</v>
      </c>
      <c r="J71" s="2" t="s">
        <v>28</v>
      </c>
    </row>
    <row r="72" spans="1:10" ht="15">
      <c r="A72" s="2">
        <v>1</v>
      </c>
      <c r="B72" s="2">
        <v>54.49</v>
      </c>
      <c r="C72" s="2">
        <v>2003</v>
      </c>
      <c r="D72" s="2" t="s">
        <v>7</v>
      </c>
      <c r="E72" s="395">
        <v>12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</row>
    <row r="73" spans="1:10" ht="15">
      <c r="A73" s="2">
        <v>2</v>
      </c>
      <c r="B73" s="2">
        <v>68.79</v>
      </c>
      <c r="C73" s="2">
        <v>2004</v>
      </c>
      <c r="D73" s="2" t="s">
        <v>7</v>
      </c>
      <c r="E73" s="395">
        <v>11</v>
      </c>
      <c r="F73" s="2">
        <v>0</v>
      </c>
      <c r="G73" s="2">
        <v>0</v>
      </c>
      <c r="H73" s="2">
        <v>0</v>
      </c>
      <c r="I73" s="2">
        <v>0</v>
      </c>
      <c r="J73" s="2">
        <v>68.79</v>
      </c>
    </row>
    <row r="74" spans="1:10" ht="15">
      <c r="A74" s="2">
        <v>3</v>
      </c>
      <c r="B74" s="2">
        <v>12.76</v>
      </c>
      <c r="C74" s="2">
        <v>2003</v>
      </c>
      <c r="D74" s="2" t="s">
        <v>7</v>
      </c>
      <c r="E74" s="395">
        <v>12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</row>
    <row r="75" spans="1:10" ht="15">
      <c r="A75" s="2" t="s">
        <v>9</v>
      </c>
      <c r="B75" s="2">
        <v>62.39</v>
      </c>
      <c r="C75" s="2">
        <v>2004</v>
      </c>
      <c r="D75" s="2" t="s">
        <v>7</v>
      </c>
      <c r="E75" s="395">
        <v>11</v>
      </c>
      <c r="F75" s="2">
        <v>0</v>
      </c>
      <c r="G75" s="2">
        <v>0</v>
      </c>
      <c r="H75" s="2">
        <v>0</v>
      </c>
      <c r="I75" s="2">
        <v>0</v>
      </c>
      <c r="J75" s="2">
        <v>62.39</v>
      </c>
    </row>
    <row r="76" spans="1:10" ht="15">
      <c r="A76" s="2">
        <v>4</v>
      </c>
      <c r="B76" s="2">
        <v>5.29</v>
      </c>
      <c r="C76" s="2">
        <v>2007</v>
      </c>
      <c r="D76" s="2" t="s">
        <v>7</v>
      </c>
      <c r="E76" s="395">
        <v>8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</row>
    <row r="77" spans="1:10" ht="15">
      <c r="A77" s="2">
        <v>5</v>
      </c>
      <c r="B77" s="2">
        <v>46.91</v>
      </c>
      <c r="C77" s="4">
        <v>2004</v>
      </c>
      <c r="D77" s="2" t="s">
        <v>7</v>
      </c>
      <c r="E77" s="395">
        <v>11</v>
      </c>
      <c r="F77" s="2">
        <v>0</v>
      </c>
      <c r="G77" s="2">
        <v>0</v>
      </c>
      <c r="H77" s="2">
        <v>0</v>
      </c>
      <c r="I77" s="2">
        <v>0</v>
      </c>
      <c r="J77" s="2">
        <v>46.91</v>
      </c>
    </row>
    <row r="78" spans="1:10" ht="15">
      <c r="A78" s="2" t="s">
        <v>66</v>
      </c>
      <c r="B78" s="2">
        <f>SUM(B72:B77)</f>
        <v>250.63</v>
      </c>
      <c r="C78" s="2"/>
      <c r="D78" s="2"/>
      <c r="E78" s="395"/>
      <c r="F78" s="2">
        <f>SUM(F72:F77)</f>
        <v>0</v>
      </c>
      <c r="G78" s="2">
        <f>SUM(G72:G77)</f>
        <v>0</v>
      </c>
      <c r="H78" s="2">
        <f>SUM(H72:H77)</f>
        <v>0</v>
      </c>
      <c r="I78" s="2">
        <f>SUM(I72:I77)</f>
        <v>0</v>
      </c>
      <c r="J78" s="2">
        <f>SUM(J72:J77)</f>
        <v>178.09</v>
      </c>
    </row>
    <row r="81" ht="15">
      <c r="A81" t="s">
        <v>370</v>
      </c>
    </row>
    <row r="82" spans="1:10" ht="15">
      <c r="A82" s="2" t="s">
        <v>3</v>
      </c>
      <c r="B82" s="2" t="s">
        <v>4</v>
      </c>
      <c r="C82" s="2" t="s">
        <v>5</v>
      </c>
      <c r="D82" s="2" t="s">
        <v>6</v>
      </c>
      <c r="E82" s="394" t="s">
        <v>10</v>
      </c>
      <c r="F82" s="2" t="s">
        <v>23</v>
      </c>
      <c r="G82" s="2" t="s">
        <v>25</v>
      </c>
      <c r="H82" s="2" t="s">
        <v>26</v>
      </c>
      <c r="I82" s="2" t="s">
        <v>27</v>
      </c>
      <c r="J82" s="2" t="s">
        <v>28</v>
      </c>
    </row>
    <row r="83" spans="1:10" ht="15">
      <c r="A83" s="2">
        <v>1</v>
      </c>
      <c r="B83" s="2">
        <v>54.49</v>
      </c>
      <c r="C83" s="2">
        <v>2003</v>
      </c>
      <c r="D83" s="2" t="s">
        <v>7</v>
      </c>
      <c r="E83" s="395">
        <v>12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</row>
    <row r="84" spans="1:10" ht="15">
      <c r="A84" s="2">
        <v>2</v>
      </c>
      <c r="B84" s="2">
        <v>68.79</v>
      </c>
      <c r="C84" s="2">
        <v>2004</v>
      </c>
      <c r="D84" s="2" t="s">
        <v>7</v>
      </c>
      <c r="E84" s="395">
        <v>11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</row>
    <row r="85" spans="1:10" ht="15">
      <c r="A85" s="2">
        <v>3</v>
      </c>
      <c r="B85" s="2">
        <v>12.76</v>
      </c>
      <c r="C85" s="2">
        <v>2003</v>
      </c>
      <c r="D85" s="2" t="s">
        <v>7</v>
      </c>
      <c r="E85" s="395">
        <v>12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</row>
    <row r="86" spans="1:10" ht="15">
      <c r="A86" s="2" t="s">
        <v>9</v>
      </c>
      <c r="B86" s="2">
        <v>62.39</v>
      </c>
      <c r="C86" s="2">
        <v>2004</v>
      </c>
      <c r="D86" s="2" t="s">
        <v>7</v>
      </c>
      <c r="E86" s="395">
        <v>11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</row>
    <row r="87" spans="1:10" ht="15">
      <c r="A87" s="2">
        <v>4</v>
      </c>
      <c r="B87" s="2">
        <v>5.29</v>
      </c>
      <c r="C87" s="2">
        <v>2007</v>
      </c>
      <c r="D87" s="2" t="s">
        <v>7</v>
      </c>
      <c r="E87" s="395">
        <v>8</v>
      </c>
      <c r="F87" s="2">
        <v>0</v>
      </c>
      <c r="G87" s="2">
        <v>0</v>
      </c>
      <c r="H87" s="2">
        <v>0</v>
      </c>
      <c r="I87" s="2">
        <v>0</v>
      </c>
      <c r="J87" s="2">
        <v>5.29</v>
      </c>
    </row>
    <row r="88" spans="1:10" ht="15">
      <c r="A88" s="2">
        <v>5</v>
      </c>
      <c r="B88" s="2">
        <v>46.91</v>
      </c>
      <c r="C88" s="4">
        <v>2004</v>
      </c>
      <c r="D88" s="2" t="s">
        <v>7</v>
      </c>
      <c r="E88" s="395">
        <v>11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</row>
    <row r="89" spans="1:10" ht="15">
      <c r="A89" s="2" t="s">
        <v>66</v>
      </c>
      <c r="B89" s="2">
        <f>SUM(B83:B88)</f>
        <v>250.63</v>
      </c>
      <c r="C89" s="2"/>
      <c r="D89" s="2"/>
      <c r="E89" s="395"/>
      <c r="F89" s="2">
        <f>SUM(F83:F88)</f>
        <v>0</v>
      </c>
      <c r="G89" s="2">
        <f>SUM(G83:G88)</f>
        <v>0</v>
      </c>
      <c r="H89" s="2">
        <f>SUM(H83:H88)</f>
        <v>0</v>
      </c>
      <c r="I89" s="2">
        <f>SUM(I83:I88)</f>
        <v>0</v>
      </c>
      <c r="J89" s="2">
        <f>SUM(J83:J88)</f>
        <v>5.29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G34" sqref="G34"/>
    </sheetView>
  </sheetViews>
  <sheetFormatPr defaultColWidth="9.140625" defaultRowHeight="15"/>
  <cols>
    <col min="11" max="11" width="9.7109375" style="0" customWidth="1"/>
  </cols>
  <sheetData>
    <row r="1" ht="15">
      <c r="A1" t="s">
        <v>371</v>
      </c>
    </row>
    <row r="4" spans="1:3" ht="15">
      <c r="A4" t="s">
        <v>0</v>
      </c>
      <c r="C4" t="s">
        <v>362</v>
      </c>
    </row>
    <row r="6" spans="1:7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" t="s">
        <v>10</v>
      </c>
    </row>
    <row r="7" spans="1:7" ht="15">
      <c r="A7" s="2" t="s">
        <v>362</v>
      </c>
      <c r="B7" s="2" t="s">
        <v>360</v>
      </c>
      <c r="C7" s="2">
        <v>1</v>
      </c>
      <c r="D7" s="2">
        <v>26.59</v>
      </c>
      <c r="E7" s="2">
        <v>2004</v>
      </c>
      <c r="F7" s="2" t="s">
        <v>7</v>
      </c>
      <c r="G7" s="2">
        <v>11</v>
      </c>
    </row>
    <row r="8" spans="1:7" ht="15">
      <c r="A8" s="2" t="s">
        <v>362</v>
      </c>
      <c r="B8" s="2" t="s">
        <v>360</v>
      </c>
      <c r="C8" s="2">
        <v>2</v>
      </c>
      <c r="D8" s="2">
        <v>50.21</v>
      </c>
      <c r="E8" s="2">
        <v>2005</v>
      </c>
      <c r="F8" s="2" t="s">
        <v>7</v>
      </c>
      <c r="G8" s="2">
        <v>10</v>
      </c>
    </row>
    <row r="9" spans="1:7" ht="15">
      <c r="A9" s="2" t="s">
        <v>362</v>
      </c>
      <c r="B9" s="2" t="s">
        <v>360</v>
      </c>
      <c r="C9" s="2">
        <v>3</v>
      </c>
      <c r="D9" s="2">
        <v>53.26</v>
      </c>
      <c r="E9" s="2">
        <v>2005</v>
      </c>
      <c r="F9" s="2" t="s">
        <v>7</v>
      </c>
      <c r="G9" s="2">
        <v>10</v>
      </c>
    </row>
    <row r="10" spans="1:7" ht="15">
      <c r="A10" s="2" t="s">
        <v>362</v>
      </c>
      <c r="B10" s="2" t="s">
        <v>360</v>
      </c>
      <c r="C10" s="2">
        <v>4</v>
      </c>
      <c r="D10" s="2">
        <v>49.1</v>
      </c>
      <c r="E10" s="2">
        <v>2005</v>
      </c>
      <c r="F10" s="2" t="s">
        <v>7</v>
      </c>
      <c r="G10" s="2">
        <v>10</v>
      </c>
    </row>
    <row r="11" spans="1:7" ht="15">
      <c r="A11" s="2" t="s">
        <v>66</v>
      </c>
      <c r="B11" s="2"/>
      <c r="C11" s="2"/>
      <c r="D11" s="2">
        <f>SUM(D7:D10)</f>
        <v>179.16</v>
      </c>
      <c r="E11" s="2"/>
      <c r="F11" s="2"/>
      <c r="G11" s="2"/>
    </row>
    <row r="14" ht="15">
      <c r="A14" t="s">
        <v>364</v>
      </c>
    </row>
    <row r="15" spans="1:11" ht="15">
      <c r="A15" s="2" t="s">
        <v>3</v>
      </c>
      <c r="B15" s="2" t="s">
        <v>4</v>
      </c>
      <c r="C15" s="2" t="s">
        <v>5</v>
      </c>
      <c r="D15" s="2" t="s">
        <v>6</v>
      </c>
      <c r="E15" s="394" t="s">
        <v>10</v>
      </c>
      <c r="F15" s="2"/>
      <c r="G15" s="2" t="s">
        <v>23</v>
      </c>
      <c r="H15" s="2" t="s">
        <v>25</v>
      </c>
      <c r="I15" s="2" t="s">
        <v>26</v>
      </c>
      <c r="J15" s="2" t="s">
        <v>27</v>
      </c>
      <c r="K15" s="2" t="s">
        <v>28</v>
      </c>
    </row>
    <row r="16" spans="1:11" ht="15">
      <c r="A16" s="2">
        <v>1</v>
      </c>
      <c r="B16" s="2">
        <v>26.59</v>
      </c>
      <c r="C16" s="2">
        <v>2004</v>
      </c>
      <c r="D16" s="2" t="s">
        <v>7</v>
      </c>
      <c r="E16" s="395">
        <v>11</v>
      </c>
      <c r="F16" s="2">
        <v>0</v>
      </c>
      <c r="G16" s="2">
        <v>26.59</v>
      </c>
      <c r="H16" s="2">
        <v>26.59</v>
      </c>
      <c r="I16" s="2">
        <v>0</v>
      </c>
      <c r="J16" s="2">
        <v>0</v>
      </c>
      <c r="K16" s="2">
        <v>0</v>
      </c>
    </row>
    <row r="17" spans="1:11" ht="15">
      <c r="A17" s="2">
        <v>2</v>
      </c>
      <c r="B17" s="2">
        <v>50.21</v>
      </c>
      <c r="C17" s="2">
        <v>2005</v>
      </c>
      <c r="D17" s="2" t="s">
        <v>7</v>
      </c>
      <c r="E17" s="395">
        <v>10</v>
      </c>
      <c r="F17" s="2">
        <v>0</v>
      </c>
      <c r="G17" s="2">
        <v>50.21</v>
      </c>
      <c r="H17" s="2">
        <v>50.21</v>
      </c>
      <c r="I17" s="2">
        <v>0</v>
      </c>
      <c r="J17" s="2">
        <v>0</v>
      </c>
      <c r="K17" s="2">
        <v>0</v>
      </c>
    </row>
    <row r="18" spans="1:11" ht="15">
      <c r="A18" s="2">
        <v>3</v>
      </c>
      <c r="B18" s="2">
        <v>53.26</v>
      </c>
      <c r="C18" s="2">
        <v>2005</v>
      </c>
      <c r="D18" s="2" t="s">
        <v>7</v>
      </c>
      <c r="E18" s="395">
        <v>10</v>
      </c>
      <c r="F18" s="2">
        <v>0</v>
      </c>
      <c r="G18" s="2">
        <v>53.26</v>
      </c>
      <c r="H18" s="2">
        <v>53.26</v>
      </c>
      <c r="I18" s="2">
        <v>0</v>
      </c>
      <c r="J18" s="2">
        <v>0</v>
      </c>
      <c r="K18" s="2">
        <v>0</v>
      </c>
    </row>
    <row r="19" spans="1:11" ht="15">
      <c r="A19" s="2">
        <v>4</v>
      </c>
      <c r="B19" s="2">
        <v>49.1</v>
      </c>
      <c r="C19" s="2">
        <v>2005</v>
      </c>
      <c r="D19" s="2" t="s">
        <v>7</v>
      </c>
      <c r="E19" s="395">
        <v>10</v>
      </c>
      <c r="F19" s="2">
        <v>0</v>
      </c>
      <c r="G19" s="2">
        <v>49.1</v>
      </c>
      <c r="H19" s="2">
        <v>49.1</v>
      </c>
      <c r="I19" s="2">
        <v>0</v>
      </c>
      <c r="J19" s="2">
        <v>0</v>
      </c>
      <c r="K19" s="2">
        <v>0</v>
      </c>
    </row>
    <row r="20" spans="1:11" ht="15">
      <c r="A20" s="2" t="s">
        <v>66</v>
      </c>
      <c r="B20" s="2">
        <f>SUM(B16:B19)</f>
        <v>179.16</v>
      </c>
      <c r="C20" s="2"/>
      <c r="D20" s="2"/>
      <c r="E20" s="395"/>
      <c r="F20" s="2">
        <f aca="true" t="shared" si="0" ref="F20:K20">SUM(F16:F19)</f>
        <v>0</v>
      </c>
      <c r="G20" s="2">
        <f t="shared" si="0"/>
        <v>179.16</v>
      </c>
      <c r="H20" s="2">
        <f t="shared" si="0"/>
        <v>179.16</v>
      </c>
      <c r="I20" s="2">
        <f t="shared" si="0"/>
        <v>0</v>
      </c>
      <c r="J20" s="2">
        <f t="shared" si="0"/>
        <v>0</v>
      </c>
      <c r="K20" s="2">
        <f t="shared" si="0"/>
        <v>0</v>
      </c>
    </row>
    <row r="23" ht="15">
      <c r="A23" t="s">
        <v>367</v>
      </c>
    </row>
    <row r="24" spans="1:11" ht="15">
      <c r="A24" s="2" t="s">
        <v>3</v>
      </c>
      <c r="B24" s="2" t="s">
        <v>4</v>
      </c>
      <c r="C24" s="2" t="s">
        <v>5</v>
      </c>
      <c r="D24" s="2" t="s">
        <v>6</v>
      </c>
      <c r="E24" s="394" t="s">
        <v>10</v>
      </c>
      <c r="F24" s="2"/>
      <c r="G24" s="2" t="s">
        <v>23</v>
      </c>
      <c r="H24" s="2" t="s">
        <v>25</v>
      </c>
      <c r="I24" s="2" t="s">
        <v>26</v>
      </c>
      <c r="J24" s="2" t="s">
        <v>27</v>
      </c>
      <c r="K24" s="2" t="s">
        <v>28</v>
      </c>
    </row>
    <row r="25" spans="1:11" ht="15">
      <c r="A25" s="2">
        <v>1</v>
      </c>
      <c r="B25" s="2">
        <v>26.59</v>
      </c>
      <c r="C25" s="2">
        <v>2004</v>
      </c>
      <c r="D25" s="2" t="s">
        <v>7</v>
      </c>
      <c r="E25" s="395">
        <v>11</v>
      </c>
      <c r="F25" s="2">
        <v>0</v>
      </c>
      <c r="G25" s="2">
        <v>0</v>
      </c>
      <c r="H25" s="2">
        <v>0</v>
      </c>
      <c r="I25" s="2">
        <v>26.59</v>
      </c>
      <c r="J25" s="2">
        <v>0</v>
      </c>
      <c r="K25" s="2">
        <v>0</v>
      </c>
    </row>
    <row r="26" spans="1:11" ht="15">
      <c r="A26" s="2">
        <v>2</v>
      </c>
      <c r="B26" s="2">
        <v>50.21</v>
      </c>
      <c r="C26" s="2">
        <v>2005</v>
      </c>
      <c r="D26" s="2" t="s">
        <v>7</v>
      </c>
      <c r="E26" s="395">
        <v>10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1:11" ht="15">
      <c r="A27" s="2">
        <v>3</v>
      </c>
      <c r="B27" s="2">
        <v>53.26</v>
      </c>
      <c r="C27" s="2">
        <v>2005</v>
      </c>
      <c r="D27" s="2" t="s">
        <v>7</v>
      </c>
      <c r="E27" s="395">
        <v>10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1:11" ht="15">
      <c r="A28" s="2">
        <v>4</v>
      </c>
      <c r="B28" s="2">
        <v>49.1</v>
      </c>
      <c r="C28" s="2">
        <v>2005</v>
      </c>
      <c r="D28" s="2" t="s">
        <v>7</v>
      </c>
      <c r="E28" s="395">
        <v>10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ht="15">
      <c r="A29" s="2" t="s">
        <v>66</v>
      </c>
      <c r="B29" s="2">
        <f>SUM(B25:B28)</f>
        <v>179.16</v>
      </c>
      <c r="C29" s="2"/>
      <c r="D29" s="2"/>
      <c r="E29" s="395"/>
      <c r="F29" s="2">
        <f aca="true" t="shared" si="1" ref="F29:K29">SUM(F25:F28)</f>
        <v>0</v>
      </c>
      <c r="G29" s="2">
        <f t="shared" si="1"/>
        <v>0</v>
      </c>
      <c r="H29" s="2">
        <f t="shared" si="1"/>
        <v>0</v>
      </c>
      <c r="I29" s="2">
        <f t="shared" si="1"/>
        <v>26.59</v>
      </c>
      <c r="J29" s="2">
        <f t="shared" si="1"/>
        <v>0</v>
      </c>
      <c r="K29" s="2">
        <f t="shared" si="1"/>
        <v>0</v>
      </c>
    </row>
    <row r="32" ht="15">
      <c r="A32" t="s">
        <v>372</v>
      </c>
    </row>
    <row r="33" spans="1:11" ht="15">
      <c r="A33" s="2" t="s">
        <v>3</v>
      </c>
      <c r="B33" s="2" t="s">
        <v>4</v>
      </c>
      <c r="C33" s="2" t="s">
        <v>5</v>
      </c>
      <c r="D33" s="2" t="s">
        <v>6</v>
      </c>
      <c r="E33" s="394" t="s">
        <v>10</v>
      </c>
      <c r="F33" s="2"/>
      <c r="G33" s="2" t="s">
        <v>23</v>
      </c>
      <c r="H33" s="2" t="s">
        <v>25</v>
      </c>
      <c r="I33" s="2" t="s">
        <v>26</v>
      </c>
      <c r="J33" s="2" t="s">
        <v>27</v>
      </c>
      <c r="K33" s="2" t="s">
        <v>28</v>
      </c>
    </row>
    <row r="34" spans="1:11" ht="15">
      <c r="A34" s="2">
        <v>1</v>
      </c>
      <c r="B34" s="2">
        <v>26.59</v>
      </c>
      <c r="C34" s="2">
        <v>2004</v>
      </c>
      <c r="D34" s="2" t="s">
        <v>7</v>
      </c>
      <c r="E34" s="395">
        <v>11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1:11" ht="15">
      <c r="A35" s="2">
        <v>2</v>
      </c>
      <c r="B35" s="2">
        <v>50.21</v>
      </c>
      <c r="C35" s="2">
        <v>2005</v>
      </c>
      <c r="D35" s="2" t="s">
        <v>7</v>
      </c>
      <c r="E35" s="395">
        <v>10</v>
      </c>
      <c r="F35" s="2">
        <v>0</v>
      </c>
      <c r="G35" s="2">
        <v>0</v>
      </c>
      <c r="H35" s="2">
        <v>0</v>
      </c>
      <c r="I35" s="2">
        <v>50.21</v>
      </c>
      <c r="J35" s="2">
        <v>0</v>
      </c>
      <c r="K35" s="2">
        <v>0</v>
      </c>
    </row>
    <row r="36" spans="1:11" ht="15">
      <c r="A36" s="2">
        <v>3</v>
      </c>
      <c r="B36" s="2">
        <v>53.26</v>
      </c>
      <c r="C36" s="2">
        <v>2005</v>
      </c>
      <c r="D36" s="2" t="s">
        <v>7</v>
      </c>
      <c r="E36" s="395">
        <v>10</v>
      </c>
      <c r="F36" s="2">
        <v>0</v>
      </c>
      <c r="G36" s="2">
        <v>0</v>
      </c>
      <c r="H36" s="2">
        <v>0</v>
      </c>
      <c r="I36" s="2">
        <v>53.26</v>
      </c>
      <c r="J36" s="2">
        <v>0</v>
      </c>
      <c r="K36" s="2">
        <v>0</v>
      </c>
    </row>
    <row r="37" spans="1:11" ht="15">
      <c r="A37" s="2">
        <v>4</v>
      </c>
      <c r="B37" s="2">
        <v>49.1</v>
      </c>
      <c r="C37" s="2">
        <v>2005</v>
      </c>
      <c r="D37" s="2" t="s">
        <v>7</v>
      </c>
      <c r="E37" s="395">
        <v>10</v>
      </c>
      <c r="F37" s="2">
        <v>0</v>
      </c>
      <c r="G37" s="2">
        <v>0</v>
      </c>
      <c r="H37" s="2">
        <v>0</v>
      </c>
      <c r="I37" s="2">
        <v>49.1</v>
      </c>
      <c r="J37" s="2">
        <v>0</v>
      </c>
      <c r="K37" s="2">
        <v>0</v>
      </c>
    </row>
    <row r="38" spans="1:11" ht="15">
      <c r="A38" s="2" t="s">
        <v>66</v>
      </c>
      <c r="B38" s="2">
        <f>SUM(B34:B37)</f>
        <v>179.16</v>
      </c>
      <c r="C38" s="2"/>
      <c r="D38" s="2"/>
      <c r="E38" s="395"/>
      <c r="F38" s="2">
        <f aca="true" t="shared" si="2" ref="F38:K38">SUM(F34:F37)</f>
        <v>0</v>
      </c>
      <c r="G38" s="2">
        <f t="shared" si="2"/>
        <v>0</v>
      </c>
      <c r="H38" s="2">
        <f t="shared" si="2"/>
        <v>0</v>
      </c>
      <c r="I38" s="2">
        <f t="shared" si="2"/>
        <v>152.57</v>
      </c>
      <c r="J38" s="2">
        <f t="shared" si="2"/>
        <v>0</v>
      </c>
      <c r="K38" s="2">
        <f t="shared" si="2"/>
        <v>0</v>
      </c>
    </row>
    <row r="41" ht="15">
      <c r="A41" t="s">
        <v>368</v>
      </c>
    </row>
    <row r="42" spans="1:11" ht="15">
      <c r="A42" s="2" t="s">
        <v>3</v>
      </c>
      <c r="B42" s="2" t="s">
        <v>4</v>
      </c>
      <c r="C42" s="2" t="s">
        <v>5</v>
      </c>
      <c r="D42" s="2" t="s">
        <v>6</v>
      </c>
      <c r="E42" s="394" t="s">
        <v>10</v>
      </c>
      <c r="F42" s="2"/>
      <c r="G42" s="2" t="s">
        <v>23</v>
      </c>
      <c r="H42" s="2" t="s">
        <v>25</v>
      </c>
      <c r="I42" s="2" t="s">
        <v>26</v>
      </c>
      <c r="J42" s="2" t="s">
        <v>27</v>
      </c>
      <c r="K42" s="2" t="s">
        <v>28</v>
      </c>
    </row>
    <row r="43" spans="1:11" ht="15">
      <c r="A43" s="2">
        <v>1</v>
      </c>
      <c r="B43" s="2">
        <v>26.59</v>
      </c>
      <c r="C43" s="2">
        <v>2004</v>
      </c>
      <c r="D43" s="2" t="s">
        <v>7</v>
      </c>
      <c r="E43" s="395">
        <v>11</v>
      </c>
      <c r="F43" s="2">
        <v>0</v>
      </c>
      <c r="G43" s="2">
        <v>0</v>
      </c>
      <c r="H43" s="2">
        <v>0</v>
      </c>
      <c r="I43" s="2">
        <v>0</v>
      </c>
      <c r="J43" s="2">
        <v>26.59</v>
      </c>
      <c r="K43" s="2">
        <v>0</v>
      </c>
    </row>
    <row r="44" spans="1:11" ht="15">
      <c r="A44" s="2">
        <v>2</v>
      </c>
      <c r="B44" s="2">
        <v>50.21</v>
      </c>
      <c r="C44" s="2">
        <v>2005</v>
      </c>
      <c r="D44" s="2" t="s">
        <v>7</v>
      </c>
      <c r="E44" s="395">
        <v>10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1:11" ht="15">
      <c r="A45" s="2">
        <v>3</v>
      </c>
      <c r="B45" s="2">
        <v>53.26</v>
      </c>
      <c r="C45" s="2">
        <v>2005</v>
      </c>
      <c r="D45" s="2" t="s">
        <v>7</v>
      </c>
      <c r="E45" s="395">
        <v>10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ht="15">
      <c r="A46" s="2">
        <v>4</v>
      </c>
      <c r="B46" s="2">
        <v>49.1</v>
      </c>
      <c r="C46" s="2">
        <v>2005</v>
      </c>
      <c r="D46" s="2" t="s">
        <v>7</v>
      </c>
      <c r="E46" s="395">
        <v>10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5">
      <c r="A47" s="2" t="s">
        <v>66</v>
      </c>
      <c r="B47" s="2">
        <f>SUM(B43:B46)</f>
        <v>179.16</v>
      </c>
      <c r="C47" s="2"/>
      <c r="D47" s="2"/>
      <c r="E47" s="395"/>
      <c r="F47" s="2">
        <f aca="true" t="shared" si="3" ref="F47:K47">SUM(F43:F46)</f>
        <v>0</v>
      </c>
      <c r="G47" s="2">
        <f t="shared" si="3"/>
        <v>0</v>
      </c>
      <c r="H47" s="2">
        <f t="shared" si="3"/>
        <v>0</v>
      </c>
      <c r="I47" s="2">
        <f t="shared" si="3"/>
        <v>0</v>
      </c>
      <c r="J47" s="2">
        <f t="shared" si="3"/>
        <v>26.59</v>
      </c>
      <c r="K47" s="2">
        <f t="shared" si="3"/>
        <v>0</v>
      </c>
    </row>
    <row r="50" ht="15">
      <c r="A50" t="s">
        <v>373</v>
      </c>
    </row>
    <row r="51" spans="1:11" ht="15">
      <c r="A51" s="2" t="s">
        <v>3</v>
      </c>
      <c r="B51" s="2" t="s">
        <v>4</v>
      </c>
      <c r="C51" s="2" t="s">
        <v>5</v>
      </c>
      <c r="D51" s="2" t="s">
        <v>6</v>
      </c>
      <c r="E51" s="394" t="s">
        <v>10</v>
      </c>
      <c r="F51" s="2"/>
      <c r="G51" s="2" t="s">
        <v>23</v>
      </c>
      <c r="H51" s="2" t="s">
        <v>25</v>
      </c>
      <c r="I51" s="2" t="s">
        <v>26</v>
      </c>
      <c r="J51" s="2" t="s">
        <v>27</v>
      </c>
      <c r="K51" s="2" t="s">
        <v>28</v>
      </c>
    </row>
    <row r="52" spans="1:11" ht="15">
      <c r="A52" s="2">
        <v>1</v>
      </c>
      <c r="B52" s="2">
        <v>26.59</v>
      </c>
      <c r="C52" s="2">
        <v>2004</v>
      </c>
      <c r="D52" s="2" t="s">
        <v>7</v>
      </c>
      <c r="E52" s="395">
        <v>11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1:11" ht="15">
      <c r="A53" s="2">
        <v>2</v>
      </c>
      <c r="B53" s="2">
        <v>50.21</v>
      </c>
      <c r="C53" s="2">
        <v>2005</v>
      </c>
      <c r="D53" s="2" t="s">
        <v>7</v>
      </c>
      <c r="E53" s="395">
        <v>10</v>
      </c>
      <c r="F53" s="2">
        <v>0</v>
      </c>
      <c r="G53" s="2">
        <v>0</v>
      </c>
      <c r="H53" s="2">
        <v>0</v>
      </c>
      <c r="I53" s="2">
        <v>0</v>
      </c>
      <c r="J53" s="2">
        <v>50.21</v>
      </c>
      <c r="K53" s="2">
        <v>0</v>
      </c>
    </row>
    <row r="54" spans="1:11" ht="15">
      <c r="A54" s="2">
        <v>3</v>
      </c>
      <c r="B54" s="2">
        <v>53.26</v>
      </c>
      <c r="C54" s="2">
        <v>2005</v>
      </c>
      <c r="D54" s="2" t="s">
        <v>7</v>
      </c>
      <c r="E54" s="395">
        <v>10</v>
      </c>
      <c r="F54" s="2">
        <v>0</v>
      </c>
      <c r="G54" s="2">
        <v>0</v>
      </c>
      <c r="H54" s="2">
        <v>0</v>
      </c>
      <c r="I54" s="2">
        <v>0</v>
      </c>
      <c r="J54" s="2">
        <v>53.26</v>
      </c>
      <c r="K54" s="2">
        <v>0</v>
      </c>
    </row>
    <row r="55" spans="1:11" ht="15">
      <c r="A55" s="2">
        <v>4</v>
      </c>
      <c r="B55" s="2">
        <v>49.1</v>
      </c>
      <c r="C55" s="2">
        <v>2005</v>
      </c>
      <c r="D55" s="2" t="s">
        <v>7</v>
      </c>
      <c r="E55" s="395">
        <v>10</v>
      </c>
      <c r="F55" s="2">
        <v>0</v>
      </c>
      <c r="G55" s="2">
        <v>0</v>
      </c>
      <c r="H55" s="2">
        <v>0</v>
      </c>
      <c r="I55" s="2">
        <v>0</v>
      </c>
      <c r="J55" s="2">
        <v>49.1</v>
      </c>
      <c r="K55" s="2">
        <v>0</v>
      </c>
    </row>
    <row r="56" spans="1:11" ht="15">
      <c r="A56" s="2" t="s">
        <v>66</v>
      </c>
      <c r="B56" s="2">
        <f>SUM(B52:B55)</f>
        <v>179.16</v>
      </c>
      <c r="C56" s="2"/>
      <c r="D56" s="2"/>
      <c r="E56" s="395"/>
      <c r="F56" s="2">
        <f aca="true" t="shared" si="4" ref="F56:K56">SUM(F52:F55)</f>
        <v>0</v>
      </c>
      <c r="G56" s="2">
        <f t="shared" si="4"/>
        <v>0</v>
      </c>
      <c r="H56" s="2">
        <f t="shared" si="4"/>
        <v>0</v>
      </c>
      <c r="I56" s="2">
        <f t="shared" si="4"/>
        <v>0</v>
      </c>
      <c r="J56" s="2">
        <f t="shared" si="4"/>
        <v>152.57</v>
      </c>
      <c r="K56" s="2">
        <f t="shared" si="4"/>
        <v>0</v>
      </c>
    </row>
    <row r="59" ht="15">
      <c r="A59" t="s">
        <v>374</v>
      </c>
    </row>
    <row r="60" spans="1:11" ht="15">
      <c r="A60" s="2" t="s">
        <v>3</v>
      </c>
      <c r="B60" s="2" t="s">
        <v>4</v>
      </c>
      <c r="C60" s="2" t="s">
        <v>5</v>
      </c>
      <c r="D60" s="2" t="s">
        <v>6</v>
      </c>
      <c r="E60" s="394" t="s">
        <v>10</v>
      </c>
      <c r="F60" s="2"/>
      <c r="G60" s="2" t="s">
        <v>23</v>
      </c>
      <c r="H60" s="2" t="s">
        <v>25</v>
      </c>
      <c r="I60" s="2" t="s">
        <v>26</v>
      </c>
      <c r="J60" s="2" t="s">
        <v>27</v>
      </c>
      <c r="K60" s="2" t="s">
        <v>28</v>
      </c>
    </row>
    <row r="61" spans="1:11" ht="15">
      <c r="A61" s="2">
        <v>1</v>
      </c>
      <c r="B61" s="2">
        <v>26.59</v>
      </c>
      <c r="C61" s="2">
        <v>2004</v>
      </c>
      <c r="D61" s="2" t="s">
        <v>7</v>
      </c>
      <c r="E61" s="395">
        <v>11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26.59</v>
      </c>
    </row>
    <row r="62" spans="1:11" ht="15">
      <c r="A62" s="2">
        <v>2</v>
      </c>
      <c r="B62" s="2">
        <v>50.21</v>
      </c>
      <c r="C62" s="2">
        <v>2005</v>
      </c>
      <c r="D62" s="2" t="s">
        <v>7</v>
      </c>
      <c r="E62" s="395">
        <v>10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5">
      <c r="A63" s="2">
        <v>3</v>
      </c>
      <c r="B63" s="2">
        <v>53.26</v>
      </c>
      <c r="C63" s="2">
        <v>2005</v>
      </c>
      <c r="D63" s="2" t="s">
        <v>7</v>
      </c>
      <c r="E63" s="395">
        <v>10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5">
      <c r="A64" s="2">
        <v>4</v>
      </c>
      <c r="B64" s="2">
        <v>49.1</v>
      </c>
      <c r="C64" s="2">
        <v>2005</v>
      </c>
      <c r="D64" s="2" t="s">
        <v>7</v>
      </c>
      <c r="E64" s="395">
        <v>10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5" spans="1:11" ht="15">
      <c r="A65" s="2" t="s">
        <v>66</v>
      </c>
      <c r="B65" s="2">
        <f>SUM(B61:B64)</f>
        <v>179.16</v>
      </c>
      <c r="C65" s="2"/>
      <c r="D65" s="2"/>
      <c r="E65" s="395"/>
      <c r="F65" s="2">
        <f aca="true" t="shared" si="5" ref="F65:K65">SUM(F61:F64)</f>
        <v>0</v>
      </c>
      <c r="G65" s="2">
        <f t="shared" si="5"/>
        <v>0</v>
      </c>
      <c r="H65" s="2">
        <f t="shared" si="5"/>
        <v>0</v>
      </c>
      <c r="I65" s="2">
        <f t="shared" si="5"/>
        <v>0</v>
      </c>
      <c r="J65" s="2">
        <f t="shared" si="5"/>
        <v>0</v>
      </c>
      <c r="K65" s="2">
        <f t="shared" si="5"/>
        <v>26.59</v>
      </c>
    </row>
    <row r="68" ht="15">
      <c r="A68" t="s">
        <v>375</v>
      </c>
    </row>
    <row r="69" spans="1:11" ht="15">
      <c r="A69" s="2" t="s">
        <v>3</v>
      </c>
      <c r="B69" s="2" t="s">
        <v>4</v>
      </c>
      <c r="C69" s="2" t="s">
        <v>5</v>
      </c>
      <c r="D69" s="2" t="s">
        <v>6</v>
      </c>
      <c r="E69" s="394" t="s">
        <v>10</v>
      </c>
      <c r="F69" s="2"/>
      <c r="G69" s="2" t="s">
        <v>23</v>
      </c>
      <c r="H69" s="2" t="s">
        <v>25</v>
      </c>
      <c r="I69" s="2" t="s">
        <v>26</v>
      </c>
      <c r="J69" s="2" t="s">
        <v>27</v>
      </c>
      <c r="K69" s="2" t="s">
        <v>28</v>
      </c>
    </row>
    <row r="70" spans="1:11" ht="15">
      <c r="A70" s="2">
        <v>1</v>
      </c>
      <c r="B70" s="2">
        <v>26.59</v>
      </c>
      <c r="C70" s="2">
        <v>2004</v>
      </c>
      <c r="D70" s="2" t="s">
        <v>7</v>
      </c>
      <c r="E70" s="395">
        <v>11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5">
      <c r="A71" s="2">
        <v>2</v>
      </c>
      <c r="B71" s="2">
        <v>50.21</v>
      </c>
      <c r="C71" s="2">
        <v>2005</v>
      </c>
      <c r="D71" s="2" t="s">
        <v>7</v>
      </c>
      <c r="E71" s="395">
        <v>10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50.21</v>
      </c>
    </row>
    <row r="72" spans="1:11" ht="15">
      <c r="A72" s="2">
        <v>3</v>
      </c>
      <c r="B72" s="2">
        <v>53.26</v>
      </c>
      <c r="C72" s="2">
        <v>2005</v>
      </c>
      <c r="D72" s="2" t="s">
        <v>7</v>
      </c>
      <c r="E72" s="395">
        <v>10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53.26</v>
      </c>
    </row>
    <row r="73" spans="1:11" ht="15">
      <c r="A73" s="2">
        <v>4</v>
      </c>
      <c r="B73" s="2">
        <v>49.1</v>
      </c>
      <c r="C73" s="2">
        <v>2005</v>
      </c>
      <c r="D73" s="2" t="s">
        <v>7</v>
      </c>
      <c r="E73" s="395">
        <v>10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49.1</v>
      </c>
    </row>
    <row r="74" spans="1:11" ht="15">
      <c r="A74" s="2" t="s">
        <v>66</v>
      </c>
      <c r="B74" s="2">
        <f>SUM(B70:B73)</f>
        <v>179.16</v>
      </c>
      <c r="C74" s="2"/>
      <c r="D74" s="2"/>
      <c r="E74" s="395"/>
      <c r="F74" s="2">
        <f aca="true" t="shared" si="6" ref="F74:K74">SUM(F70:F73)</f>
        <v>0</v>
      </c>
      <c r="G74" s="2">
        <f t="shared" si="6"/>
        <v>0</v>
      </c>
      <c r="H74" s="2">
        <f t="shared" si="6"/>
        <v>0</v>
      </c>
      <c r="I74" s="2">
        <f t="shared" si="6"/>
        <v>0</v>
      </c>
      <c r="J74" s="2">
        <f t="shared" si="6"/>
        <v>0</v>
      </c>
      <c r="K74" s="2">
        <f t="shared" si="6"/>
        <v>152.57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O17" sqref="O17"/>
    </sheetView>
  </sheetViews>
  <sheetFormatPr defaultColWidth="9.140625" defaultRowHeight="15"/>
  <cols>
    <col min="2" max="2" width="9.00390625" style="0" customWidth="1"/>
  </cols>
  <sheetData>
    <row r="1" ht="15">
      <c r="A1" t="s">
        <v>376</v>
      </c>
    </row>
    <row r="4" spans="1:3" ht="15">
      <c r="A4" t="s">
        <v>0</v>
      </c>
      <c r="C4" t="s">
        <v>359</v>
      </c>
    </row>
    <row r="6" spans="1:7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" t="s">
        <v>10</v>
      </c>
    </row>
    <row r="7" spans="1:7" ht="15">
      <c r="A7" s="2" t="s">
        <v>359</v>
      </c>
      <c r="B7" s="2" t="s">
        <v>360</v>
      </c>
      <c r="C7" s="2">
        <v>1</v>
      </c>
      <c r="D7" s="2">
        <v>23.8</v>
      </c>
      <c r="E7" s="2">
        <v>2006</v>
      </c>
      <c r="F7" s="2" t="s">
        <v>7</v>
      </c>
      <c r="G7" s="2">
        <v>9</v>
      </c>
    </row>
    <row r="8" spans="1:7" ht="15">
      <c r="A8" s="2" t="s">
        <v>359</v>
      </c>
      <c r="B8" s="2" t="s">
        <v>360</v>
      </c>
      <c r="C8" s="2">
        <v>2</v>
      </c>
      <c r="D8" s="2">
        <v>30.33</v>
      </c>
      <c r="E8" s="2">
        <v>2006</v>
      </c>
      <c r="F8" s="2" t="s">
        <v>7</v>
      </c>
      <c r="G8" s="2">
        <v>9</v>
      </c>
    </row>
    <row r="9" spans="1:7" ht="15">
      <c r="A9" s="2" t="s">
        <v>359</v>
      </c>
      <c r="B9" s="2" t="s">
        <v>360</v>
      </c>
      <c r="C9" s="2">
        <v>3</v>
      </c>
      <c r="D9" s="2">
        <v>52.77</v>
      </c>
      <c r="E9" s="2">
        <v>2006</v>
      </c>
      <c r="F9" s="2" t="s">
        <v>7</v>
      </c>
      <c r="G9" s="2">
        <v>9</v>
      </c>
    </row>
    <row r="10" spans="1:7" ht="15">
      <c r="A10" s="2" t="s">
        <v>359</v>
      </c>
      <c r="B10" s="2" t="s">
        <v>360</v>
      </c>
      <c r="C10" s="2">
        <v>4</v>
      </c>
      <c r="D10" s="2">
        <v>37.07</v>
      </c>
      <c r="E10" s="2">
        <v>2006</v>
      </c>
      <c r="F10" s="2" t="s">
        <v>7</v>
      </c>
      <c r="G10" s="2">
        <v>9</v>
      </c>
    </row>
    <row r="11" spans="1:7" ht="15">
      <c r="A11" s="2" t="s">
        <v>359</v>
      </c>
      <c r="B11" s="2" t="s">
        <v>360</v>
      </c>
      <c r="C11" s="2">
        <v>5</v>
      </c>
      <c r="D11" s="2">
        <v>27.34</v>
      </c>
      <c r="E11" s="2">
        <v>2006</v>
      </c>
      <c r="F11" s="2" t="s">
        <v>7</v>
      </c>
      <c r="G11" s="2">
        <v>9</v>
      </c>
    </row>
    <row r="12" spans="1:7" ht="15">
      <c r="A12" s="2" t="s">
        <v>359</v>
      </c>
      <c r="B12" s="2" t="s">
        <v>360</v>
      </c>
      <c r="C12" s="2">
        <v>6</v>
      </c>
      <c r="D12" s="2">
        <v>73.05</v>
      </c>
      <c r="E12" s="2">
        <v>2006</v>
      </c>
      <c r="F12" s="2" t="s">
        <v>7</v>
      </c>
      <c r="G12" s="2">
        <v>9</v>
      </c>
    </row>
    <row r="13" spans="1:7" ht="15">
      <c r="A13" s="2" t="s">
        <v>359</v>
      </c>
      <c r="B13" s="2" t="s">
        <v>360</v>
      </c>
      <c r="C13" s="2">
        <v>7</v>
      </c>
      <c r="D13" s="2">
        <v>39.37</v>
      </c>
      <c r="E13" s="2">
        <v>2005</v>
      </c>
      <c r="F13" s="2" t="s">
        <v>7</v>
      </c>
      <c r="G13" s="2">
        <v>10</v>
      </c>
    </row>
    <row r="14" spans="1:7" ht="15">
      <c r="A14" s="2"/>
      <c r="B14" s="2"/>
      <c r="C14" s="2"/>
      <c r="D14" s="2">
        <f>SUM(D7:D13)</f>
        <v>283.73</v>
      </c>
      <c r="E14" s="2"/>
      <c r="F14" s="2"/>
      <c r="G14" s="2"/>
    </row>
    <row r="17" ht="15">
      <c r="A17" t="s">
        <v>364</v>
      </c>
    </row>
    <row r="18" spans="1:12" ht="15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394" t="s">
        <v>10</v>
      </c>
      <c r="H18" s="2" t="s">
        <v>23</v>
      </c>
      <c r="I18" s="2" t="s">
        <v>25</v>
      </c>
      <c r="J18" s="2" t="s">
        <v>26</v>
      </c>
      <c r="K18" s="2" t="s">
        <v>27</v>
      </c>
      <c r="L18" s="2" t="s">
        <v>28</v>
      </c>
    </row>
    <row r="19" spans="1:12" ht="15">
      <c r="A19" s="2" t="s">
        <v>359</v>
      </c>
      <c r="B19" s="2" t="s">
        <v>360</v>
      </c>
      <c r="C19" s="2">
        <v>1</v>
      </c>
      <c r="D19" s="2">
        <v>23.8</v>
      </c>
      <c r="E19" s="2">
        <v>2006</v>
      </c>
      <c r="F19" s="2" t="s">
        <v>7</v>
      </c>
      <c r="G19" s="395">
        <v>9</v>
      </c>
      <c r="H19" s="2">
        <v>23.8</v>
      </c>
      <c r="I19" s="2">
        <v>23.8</v>
      </c>
      <c r="J19" s="2">
        <v>0</v>
      </c>
      <c r="K19" s="2">
        <v>0</v>
      </c>
      <c r="L19" s="2">
        <v>0</v>
      </c>
    </row>
    <row r="20" spans="1:12" ht="15">
      <c r="A20" s="2" t="s">
        <v>359</v>
      </c>
      <c r="B20" s="2" t="s">
        <v>360</v>
      </c>
      <c r="C20" s="2">
        <v>2</v>
      </c>
      <c r="D20" s="2">
        <v>30.33</v>
      </c>
      <c r="E20" s="2">
        <v>2006</v>
      </c>
      <c r="F20" s="2" t="s">
        <v>7</v>
      </c>
      <c r="G20" s="395">
        <v>9</v>
      </c>
      <c r="H20" s="2">
        <v>30.33</v>
      </c>
      <c r="I20" s="2">
        <v>30.33</v>
      </c>
      <c r="J20" s="2">
        <v>0</v>
      </c>
      <c r="K20" s="2">
        <v>0</v>
      </c>
      <c r="L20" s="2">
        <v>0</v>
      </c>
    </row>
    <row r="21" spans="1:12" ht="15">
      <c r="A21" s="2" t="s">
        <v>359</v>
      </c>
      <c r="B21" s="2" t="s">
        <v>360</v>
      </c>
      <c r="C21" s="2">
        <v>3</v>
      </c>
      <c r="D21" s="2">
        <v>52.77</v>
      </c>
      <c r="E21" s="2">
        <v>2006</v>
      </c>
      <c r="F21" s="2" t="s">
        <v>7</v>
      </c>
      <c r="G21" s="395">
        <v>9</v>
      </c>
      <c r="H21" s="2">
        <v>52.77</v>
      </c>
      <c r="I21" s="2">
        <v>52.77</v>
      </c>
      <c r="J21" s="2">
        <v>0</v>
      </c>
      <c r="K21" s="2">
        <v>0</v>
      </c>
      <c r="L21" s="2">
        <v>0</v>
      </c>
    </row>
    <row r="22" spans="1:12" ht="15">
      <c r="A22" s="2" t="s">
        <v>359</v>
      </c>
      <c r="B22" s="2" t="s">
        <v>360</v>
      </c>
      <c r="C22" s="2">
        <v>4</v>
      </c>
      <c r="D22" s="2">
        <v>37.07</v>
      </c>
      <c r="E22" s="2">
        <v>2006</v>
      </c>
      <c r="F22" s="2" t="s">
        <v>7</v>
      </c>
      <c r="G22" s="395">
        <v>9</v>
      </c>
      <c r="H22" s="2">
        <v>37.07</v>
      </c>
      <c r="I22" s="2">
        <v>37.07</v>
      </c>
      <c r="J22" s="2">
        <v>0</v>
      </c>
      <c r="K22" s="2">
        <v>0</v>
      </c>
      <c r="L22" s="2">
        <v>0</v>
      </c>
    </row>
    <row r="23" spans="1:12" ht="15">
      <c r="A23" s="2" t="s">
        <v>359</v>
      </c>
      <c r="B23" s="2" t="s">
        <v>360</v>
      </c>
      <c r="C23" s="2">
        <v>5</v>
      </c>
      <c r="D23" s="2">
        <v>27.34</v>
      </c>
      <c r="E23" s="2">
        <v>2006</v>
      </c>
      <c r="F23" s="2" t="s">
        <v>7</v>
      </c>
      <c r="G23" s="395">
        <v>9</v>
      </c>
      <c r="H23" s="2">
        <v>27.34</v>
      </c>
      <c r="I23" s="2">
        <v>27.34</v>
      </c>
      <c r="J23" s="2">
        <v>0</v>
      </c>
      <c r="K23" s="2">
        <v>0</v>
      </c>
      <c r="L23" s="2">
        <v>0</v>
      </c>
    </row>
    <row r="24" spans="1:12" ht="15">
      <c r="A24" s="2" t="s">
        <v>359</v>
      </c>
      <c r="B24" s="2" t="s">
        <v>360</v>
      </c>
      <c r="C24" s="2">
        <v>6</v>
      </c>
      <c r="D24" s="2">
        <v>73.05</v>
      </c>
      <c r="E24" s="2">
        <v>2006</v>
      </c>
      <c r="F24" s="2" t="s">
        <v>7</v>
      </c>
      <c r="G24" s="395">
        <v>9</v>
      </c>
      <c r="H24" s="2">
        <v>73.05</v>
      </c>
      <c r="I24" s="2">
        <v>73.05</v>
      </c>
      <c r="J24" s="2">
        <v>0</v>
      </c>
      <c r="K24" s="2">
        <v>0</v>
      </c>
      <c r="L24" s="2">
        <v>0</v>
      </c>
    </row>
    <row r="25" spans="1:12" ht="15">
      <c r="A25" s="2" t="s">
        <v>359</v>
      </c>
      <c r="B25" s="2" t="s">
        <v>360</v>
      </c>
      <c r="C25" s="2">
        <v>7</v>
      </c>
      <c r="D25" s="2">
        <v>39.37</v>
      </c>
      <c r="E25" s="2">
        <v>2005</v>
      </c>
      <c r="F25" s="2" t="s">
        <v>7</v>
      </c>
      <c r="G25" s="395">
        <v>10</v>
      </c>
      <c r="H25" s="2">
        <v>39.37</v>
      </c>
      <c r="I25" s="2">
        <v>39.37</v>
      </c>
      <c r="J25" s="2">
        <v>0</v>
      </c>
      <c r="K25" s="2">
        <v>0</v>
      </c>
      <c r="L25" s="2">
        <v>0</v>
      </c>
    </row>
    <row r="26" spans="1:12" ht="15">
      <c r="A26" s="2"/>
      <c r="B26" s="2"/>
      <c r="C26" s="2"/>
      <c r="D26" s="2">
        <f>SUM(D19:D25)</f>
        <v>283.73</v>
      </c>
      <c r="E26" s="2"/>
      <c r="F26" s="2"/>
      <c r="G26" s="395"/>
      <c r="H26" s="2">
        <f>SUM(H19:H25)</f>
        <v>283.73</v>
      </c>
      <c r="I26" s="2">
        <f>SUM(I19:I25)</f>
        <v>283.73</v>
      </c>
      <c r="J26" s="2">
        <f>SUM(J19:J25)</f>
        <v>0</v>
      </c>
      <c r="K26" s="2">
        <f>SUM(K19:K25)</f>
        <v>0</v>
      </c>
      <c r="L26" s="2">
        <f>SUM(L19:L25)</f>
        <v>0</v>
      </c>
    </row>
    <row r="29" ht="15">
      <c r="A29" t="s">
        <v>372</v>
      </c>
    </row>
    <row r="30" spans="1:12" ht="15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394" t="s">
        <v>10</v>
      </c>
      <c r="H30" s="2" t="s">
        <v>23</v>
      </c>
      <c r="I30" s="2" t="s">
        <v>25</v>
      </c>
      <c r="J30" s="2" t="s">
        <v>26</v>
      </c>
      <c r="K30" s="2" t="s">
        <v>27</v>
      </c>
      <c r="L30" s="2" t="s">
        <v>28</v>
      </c>
    </row>
    <row r="31" spans="1:12" ht="15">
      <c r="A31" s="2" t="s">
        <v>359</v>
      </c>
      <c r="B31" s="2" t="s">
        <v>360</v>
      </c>
      <c r="C31" s="2">
        <v>1</v>
      </c>
      <c r="D31" s="2">
        <v>23.8</v>
      </c>
      <c r="E31" s="2">
        <v>2006</v>
      </c>
      <c r="F31" s="2" t="s">
        <v>7</v>
      </c>
      <c r="G31" s="395">
        <v>9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</row>
    <row r="32" spans="1:12" ht="15">
      <c r="A32" s="2" t="s">
        <v>359</v>
      </c>
      <c r="B32" s="2" t="s">
        <v>360</v>
      </c>
      <c r="C32" s="2">
        <v>2</v>
      </c>
      <c r="D32" s="2">
        <v>30.33</v>
      </c>
      <c r="E32" s="2">
        <v>2006</v>
      </c>
      <c r="F32" s="2" t="s">
        <v>7</v>
      </c>
      <c r="G32" s="395">
        <v>9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spans="1:12" ht="15">
      <c r="A33" s="2" t="s">
        <v>359</v>
      </c>
      <c r="B33" s="2" t="s">
        <v>360</v>
      </c>
      <c r="C33" s="2">
        <v>3</v>
      </c>
      <c r="D33" s="2">
        <v>52.77</v>
      </c>
      <c r="E33" s="2">
        <v>2006</v>
      </c>
      <c r="F33" s="2" t="s">
        <v>7</v>
      </c>
      <c r="G33" s="395">
        <v>9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</row>
    <row r="34" spans="1:12" ht="15">
      <c r="A34" s="2" t="s">
        <v>359</v>
      </c>
      <c r="B34" s="2" t="s">
        <v>360</v>
      </c>
      <c r="C34" s="2">
        <v>4</v>
      </c>
      <c r="D34" s="2">
        <v>37.07</v>
      </c>
      <c r="E34" s="2">
        <v>2006</v>
      </c>
      <c r="F34" s="2" t="s">
        <v>7</v>
      </c>
      <c r="G34" s="395">
        <v>9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ht="15">
      <c r="A35" s="2" t="s">
        <v>359</v>
      </c>
      <c r="B35" s="2" t="s">
        <v>360</v>
      </c>
      <c r="C35" s="2">
        <v>5</v>
      </c>
      <c r="D35" s="2">
        <v>27.34</v>
      </c>
      <c r="E35" s="2">
        <v>2006</v>
      </c>
      <c r="F35" s="2" t="s">
        <v>7</v>
      </c>
      <c r="G35" s="395">
        <v>9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1:12" ht="15">
      <c r="A36" s="2" t="s">
        <v>359</v>
      </c>
      <c r="B36" s="2" t="s">
        <v>360</v>
      </c>
      <c r="C36" s="2">
        <v>6</v>
      </c>
      <c r="D36" s="2">
        <v>73.05</v>
      </c>
      <c r="E36" s="2">
        <v>2006</v>
      </c>
      <c r="F36" s="2" t="s">
        <v>7</v>
      </c>
      <c r="G36" s="395">
        <v>9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</row>
    <row r="37" spans="1:12" ht="15">
      <c r="A37" s="2" t="s">
        <v>359</v>
      </c>
      <c r="B37" s="2" t="s">
        <v>360</v>
      </c>
      <c r="C37" s="2">
        <v>7</v>
      </c>
      <c r="D37" s="2">
        <v>39.37</v>
      </c>
      <c r="E37" s="2">
        <v>2005</v>
      </c>
      <c r="F37" s="2" t="s">
        <v>7</v>
      </c>
      <c r="G37" s="395">
        <v>10</v>
      </c>
      <c r="H37" s="2">
        <v>0</v>
      </c>
      <c r="I37" s="2">
        <v>0</v>
      </c>
      <c r="J37" s="2">
        <v>39.37</v>
      </c>
      <c r="K37" s="2">
        <v>0</v>
      </c>
      <c r="L37" s="2">
        <v>0</v>
      </c>
    </row>
    <row r="38" spans="1:12" ht="15">
      <c r="A38" s="2"/>
      <c r="B38" s="2"/>
      <c r="C38" s="2"/>
      <c r="D38" s="2">
        <f>SUM(D31:D37)</f>
        <v>283.73</v>
      </c>
      <c r="E38" s="2"/>
      <c r="F38" s="2"/>
      <c r="G38" s="395"/>
      <c r="H38" s="2">
        <f>SUM(H31:H37)</f>
        <v>0</v>
      </c>
      <c r="I38" s="2">
        <f>SUM(I31:I37)</f>
        <v>0</v>
      </c>
      <c r="J38" s="2">
        <f>SUM(J31:J37)</f>
        <v>39.37</v>
      </c>
      <c r="K38" s="2">
        <f>SUM(K31:K37)</f>
        <v>0</v>
      </c>
      <c r="L38" s="2">
        <f>SUM(L31:L37)</f>
        <v>0</v>
      </c>
    </row>
    <row r="41" ht="15">
      <c r="A41" t="s">
        <v>377</v>
      </c>
    </row>
    <row r="42" spans="1:12" ht="15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  <c r="F42" s="2" t="s">
        <v>6</v>
      </c>
      <c r="G42" s="394" t="s">
        <v>10</v>
      </c>
      <c r="H42" s="2" t="s">
        <v>23</v>
      </c>
      <c r="I42" s="2" t="s">
        <v>25</v>
      </c>
      <c r="J42" s="2" t="s">
        <v>26</v>
      </c>
      <c r="K42" s="2" t="s">
        <v>27</v>
      </c>
      <c r="L42" s="2" t="s">
        <v>28</v>
      </c>
    </row>
    <row r="43" spans="1:12" ht="15">
      <c r="A43" s="2" t="s">
        <v>359</v>
      </c>
      <c r="B43" s="2" t="s">
        <v>360</v>
      </c>
      <c r="C43" s="2">
        <v>1</v>
      </c>
      <c r="D43" s="2">
        <v>23.8</v>
      </c>
      <c r="E43" s="2">
        <v>2006</v>
      </c>
      <c r="F43" s="2" t="s">
        <v>7</v>
      </c>
      <c r="G43" s="395">
        <v>9</v>
      </c>
      <c r="H43" s="2">
        <v>0</v>
      </c>
      <c r="I43" s="2">
        <v>0</v>
      </c>
      <c r="J43" s="2">
        <v>23.8</v>
      </c>
      <c r="K43" s="2">
        <v>0</v>
      </c>
      <c r="L43" s="2">
        <v>0</v>
      </c>
    </row>
    <row r="44" spans="1:12" ht="15">
      <c r="A44" s="2" t="s">
        <v>359</v>
      </c>
      <c r="B44" s="2" t="s">
        <v>360</v>
      </c>
      <c r="C44" s="2">
        <v>2</v>
      </c>
      <c r="D44" s="2">
        <v>30.33</v>
      </c>
      <c r="E44" s="2">
        <v>2006</v>
      </c>
      <c r="F44" s="2" t="s">
        <v>7</v>
      </c>
      <c r="G44" s="395">
        <v>9</v>
      </c>
      <c r="H44" s="2">
        <v>0</v>
      </c>
      <c r="I44" s="2">
        <v>0</v>
      </c>
      <c r="J44" s="2">
        <v>30.33</v>
      </c>
      <c r="K44" s="2">
        <v>0</v>
      </c>
      <c r="L44" s="2">
        <v>0</v>
      </c>
    </row>
    <row r="45" spans="1:12" ht="15">
      <c r="A45" s="2" t="s">
        <v>359</v>
      </c>
      <c r="B45" s="2" t="s">
        <v>360</v>
      </c>
      <c r="C45" s="2">
        <v>3</v>
      </c>
      <c r="D45" s="2">
        <v>52.77</v>
      </c>
      <c r="E45" s="2">
        <v>2006</v>
      </c>
      <c r="F45" s="2" t="s">
        <v>7</v>
      </c>
      <c r="G45" s="395">
        <v>9</v>
      </c>
      <c r="H45" s="2">
        <v>0</v>
      </c>
      <c r="I45" s="2">
        <v>0</v>
      </c>
      <c r="J45" s="2">
        <v>52.77</v>
      </c>
      <c r="K45" s="2">
        <v>0</v>
      </c>
      <c r="L45" s="2">
        <v>0</v>
      </c>
    </row>
    <row r="46" spans="1:12" ht="15">
      <c r="A46" s="2" t="s">
        <v>359</v>
      </c>
      <c r="B46" s="2" t="s">
        <v>360</v>
      </c>
      <c r="C46" s="2">
        <v>4</v>
      </c>
      <c r="D46" s="2">
        <v>37.07</v>
      </c>
      <c r="E46" s="2">
        <v>2006</v>
      </c>
      <c r="F46" s="2" t="s">
        <v>7</v>
      </c>
      <c r="G46" s="395">
        <v>9</v>
      </c>
      <c r="H46" s="2">
        <v>0</v>
      </c>
      <c r="I46" s="2">
        <v>0</v>
      </c>
      <c r="J46" s="2">
        <v>37.07</v>
      </c>
      <c r="K46" s="2">
        <v>0</v>
      </c>
      <c r="L46" s="2">
        <v>0</v>
      </c>
    </row>
    <row r="47" spans="1:12" ht="15">
      <c r="A47" s="2" t="s">
        <v>359</v>
      </c>
      <c r="B47" s="2" t="s">
        <v>360</v>
      </c>
      <c r="C47" s="2">
        <v>5</v>
      </c>
      <c r="D47" s="2">
        <v>27.34</v>
      </c>
      <c r="E47" s="2">
        <v>2006</v>
      </c>
      <c r="F47" s="2" t="s">
        <v>7</v>
      </c>
      <c r="G47" s="395">
        <v>9</v>
      </c>
      <c r="H47" s="2">
        <v>0</v>
      </c>
      <c r="I47" s="2">
        <v>0</v>
      </c>
      <c r="J47" s="2">
        <v>27.34</v>
      </c>
      <c r="K47" s="2">
        <v>0</v>
      </c>
      <c r="L47" s="2">
        <v>0</v>
      </c>
    </row>
    <row r="48" spans="1:12" ht="15">
      <c r="A48" s="2" t="s">
        <v>359</v>
      </c>
      <c r="B48" s="2" t="s">
        <v>360</v>
      </c>
      <c r="C48" s="2">
        <v>6</v>
      </c>
      <c r="D48" s="2">
        <v>73.05</v>
      </c>
      <c r="E48" s="2">
        <v>2006</v>
      </c>
      <c r="F48" s="2" t="s">
        <v>7</v>
      </c>
      <c r="G48" s="395">
        <v>9</v>
      </c>
      <c r="H48" s="2">
        <v>0</v>
      </c>
      <c r="I48" s="2">
        <v>0</v>
      </c>
      <c r="J48" s="2">
        <v>73.05</v>
      </c>
      <c r="K48" s="2">
        <v>0</v>
      </c>
      <c r="L48" s="2">
        <v>0</v>
      </c>
    </row>
    <row r="49" spans="1:12" ht="15">
      <c r="A49" s="2" t="s">
        <v>359</v>
      </c>
      <c r="B49" s="2" t="s">
        <v>360</v>
      </c>
      <c r="C49" s="2">
        <v>7</v>
      </c>
      <c r="D49" s="2">
        <v>39.37</v>
      </c>
      <c r="E49" s="2">
        <v>2005</v>
      </c>
      <c r="F49" s="2" t="s">
        <v>7</v>
      </c>
      <c r="G49" s="395">
        <v>10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1:12" ht="15">
      <c r="A50" s="2"/>
      <c r="B50" s="2"/>
      <c r="C50" s="2"/>
      <c r="D50" s="2">
        <f>SUM(D43:D49)</f>
        <v>283.73</v>
      </c>
      <c r="E50" s="2"/>
      <c r="F50" s="2"/>
      <c r="G50" s="395"/>
      <c r="H50" s="2">
        <f>SUM(H43:H49)</f>
        <v>0</v>
      </c>
      <c r="I50" s="2">
        <f>SUM(I43:I49)</f>
        <v>0</v>
      </c>
      <c r="J50" s="2">
        <f>SUM(J43:J49)</f>
        <v>244.36</v>
      </c>
      <c r="K50" s="2">
        <f>SUM(K43:K49)</f>
        <v>0</v>
      </c>
      <c r="L50" s="2">
        <f>SUM(L43:L49)</f>
        <v>0</v>
      </c>
    </row>
    <row r="53" ht="15">
      <c r="A53" t="s">
        <v>373</v>
      </c>
    </row>
    <row r="54" spans="1:12" ht="15">
      <c r="A54" s="2" t="s">
        <v>1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394" t="s">
        <v>10</v>
      </c>
      <c r="H54" s="2" t="s">
        <v>23</v>
      </c>
      <c r="I54" s="2" t="s">
        <v>25</v>
      </c>
      <c r="J54" s="2" t="s">
        <v>26</v>
      </c>
      <c r="K54" s="2" t="s">
        <v>27</v>
      </c>
      <c r="L54" s="2" t="s">
        <v>28</v>
      </c>
    </row>
    <row r="55" spans="1:12" ht="15">
      <c r="A55" s="2" t="s">
        <v>359</v>
      </c>
      <c r="B55" s="2" t="s">
        <v>360</v>
      </c>
      <c r="C55" s="2">
        <v>1</v>
      </c>
      <c r="D55" s="2">
        <v>23.8</v>
      </c>
      <c r="E55" s="2">
        <v>2006</v>
      </c>
      <c r="F55" s="2" t="s">
        <v>7</v>
      </c>
      <c r="G55" s="395">
        <v>9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1:12" ht="15">
      <c r="A56" s="2" t="s">
        <v>359</v>
      </c>
      <c r="B56" s="2" t="s">
        <v>360</v>
      </c>
      <c r="C56" s="2">
        <v>2</v>
      </c>
      <c r="D56" s="2">
        <v>30.33</v>
      </c>
      <c r="E56" s="2">
        <v>2006</v>
      </c>
      <c r="F56" s="2" t="s">
        <v>7</v>
      </c>
      <c r="G56" s="395">
        <v>9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  <row r="57" spans="1:12" ht="15">
      <c r="A57" s="2" t="s">
        <v>359</v>
      </c>
      <c r="B57" s="2" t="s">
        <v>360</v>
      </c>
      <c r="C57" s="2">
        <v>3</v>
      </c>
      <c r="D57" s="2">
        <v>52.77</v>
      </c>
      <c r="E57" s="2">
        <v>2006</v>
      </c>
      <c r="F57" s="2" t="s">
        <v>7</v>
      </c>
      <c r="G57" s="395">
        <v>9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1:12" ht="15">
      <c r="A58" s="2" t="s">
        <v>359</v>
      </c>
      <c r="B58" s="2" t="s">
        <v>360</v>
      </c>
      <c r="C58" s="2">
        <v>4</v>
      </c>
      <c r="D58" s="2">
        <v>37.07</v>
      </c>
      <c r="E58" s="2">
        <v>2006</v>
      </c>
      <c r="F58" s="2" t="s">
        <v>7</v>
      </c>
      <c r="G58" s="395">
        <v>9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</row>
    <row r="59" spans="1:12" ht="15">
      <c r="A59" s="2" t="s">
        <v>359</v>
      </c>
      <c r="B59" s="2" t="s">
        <v>360</v>
      </c>
      <c r="C59" s="2">
        <v>5</v>
      </c>
      <c r="D59" s="2">
        <v>27.34</v>
      </c>
      <c r="E59" s="2">
        <v>2006</v>
      </c>
      <c r="F59" s="2" t="s">
        <v>7</v>
      </c>
      <c r="G59" s="395">
        <v>9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1:12" ht="15">
      <c r="A60" s="2" t="s">
        <v>359</v>
      </c>
      <c r="B60" s="2" t="s">
        <v>360</v>
      </c>
      <c r="C60" s="2">
        <v>6</v>
      </c>
      <c r="D60" s="2">
        <v>73.05</v>
      </c>
      <c r="E60" s="2">
        <v>2006</v>
      </c>
      <c r="F60" s="2" t="s">
        <v>7</v>
      </c>
      <c r="G60" s="395">
        <v>9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1:12" ht="15">
      <c r="A61" s="2" t="s">
        <v>359</v>
      </c>
      <c r="B61" s="2" t="s">
        <v>360</v>
      </c>
      <c r="C61" s="2">
        <v>7</v>
      </c>
      <c r="D61" s="2">
        <v>39.37</v>
      </c>
      <c r="E61" s="2">
        <v>2005</v>
      </c>
      <c r="F61" s="2" t="s">
        <v>7</v>
      </c>
      <c r="G61" s="395">
        <v>10</v>
      </c>
      <c r="H61" s="2">
        <v>0</v>
      </c>
      <c r="I61" s="2">
        <v>0</v>
      </c>
      <c r="J61" s="2">
        <v>0</v>
      </c>
      <c r="K61" s="2">
        <v>39.37</v>
      </c>
      <c r="L61" s="2">
        <v>0</v>
      </c>
    </row>
    <row r="62" spans="1:12" ht="15">
      <c r="A62" s="2"/>
      <c r="B62" s="2"/>
      <c r="C62" s="2"/>
      <c r="D62" s="2">
        <f>SUM(D55:D61)</f>
        <v>283.73</v>
      </c>
      <c r="E62" s="2"/>
      <c r="F62" s="2"/>
      <c r="G62" s="395"/>
      <c r="H62" s="2">
        <f>SUM(H55:H61)</f>
        <v>0</v>
      </c>
      <c r="I62" s="2">
        <f>SUM(I55:I61)</f>
        <v>0</v>
      </c>
      <c r="J62" s="2">
        <f>SUM(J55:J61)</f>
        <v>0</v>
      </c>
      <c r="K62" s="2">
        <f>SUM(K55:K61)</f>
        <v>39.37</v>
      </c>
      <c r="L62" s="2">
        <f>SUM(L55:L61)</f>
        <v>0</v>
      </c>
    </row>
    <row r="65" ht="15">
      <c r="A65" t="s">
        <v>378</v>
      </c>
    </row>
    <row r="66" spans="1:12" ht="15">
      <c r="A66" s="2" t="s">
        <v>1</v>
      </c>
      <c r="B66" s="2" t="s">
        <v>2</v>
      </c>
      <c r="C66" s="2" t="s">
        <v>3</v>
      </c>
      <c r="D66" s="2" t="s">
        <v>4</v>
      </c>
      <c r="E66" s="2" t="s">
        <v>5</v>
      </c>
      <c r="F66" s="2" t="s">
        <v>6</v>
      </c>
      <c r="G66" s="394" t="s">
        <v>10</v>
      </c>
      <c r="H66" s="2" t="s">
        <v>23</v>
      </c>
      <c r="I66" s="2" t="s">
        <v>25</v>
      </c>
      <c r="J66" s="2" t="s">
        <v>26</v>
      </c>
      <c r="K66" s="2" t="s">
        <v>27</v>
      </c>
      <c r="L66" s="2" t="s">
        <v>28</v>
      </c>
    </row>
    <row r="67" spans="1:12" ht="15">
      <c r="A67" s="2" t="s">
        <v>359</v>
      </c>
      <c r="B67" s="2" t="s">
        <v>360</v>
      </c>
      <c r="C67" s="2">
        <v>1</v>
      </c>
      <c r="D67" s="2">
        <v>23.8</v>
      </c>
      <c r="E67" s="2">
        <v>2006</v>
      </c>
      <c r="F67" s="2" t="s">
        <v>7</v>
      </c>
      <c r="G67" s="395">
        <v>9</v>
      </c>
      <c r="H67" s="2">
        <v>0</v>
      </c>
      <c r="I67" s="2">
        <v>0</v>
      </c>
      <c r="J67" s="2">
        <v>0</v>
      </c>
      <c r="K67" s="2">
        <v>23.8</v>
      </c>
      <c r="L67" s="2">
        <v>0</v>
      </c>
    </row>
    <row r="68" spans="1:12" ht="15">
      <c r="A68" s="2" t="s">
        <v>359</v>
      </c>
      <c r="B68" s="2" t="s">
        <v>360</v>
      </c>
      <c r="C68" s="2">
        <v>2</v>
      </c>
      <c r="D68" s="2">
        <v>30.33</v>
      </c>
      <c r="E68" s="2">
        <v>2006</v>
      </c>
      <c r="F68" s="2" t="s">
        <v>7</v>
      </c>
      <c r="G68" s="395">
        <v>9</v>
      </c>
      <c r="H68" s="2">
        <v>0</v>
      </c>
      <c r="I68" s="2">
        <v>0</v>
      </c>
      <c r="J68" s="2">
        <v>0</v>
      </c>
      <c r="K68" s="2">
        <v>30.33</v>
      </c>
      <c r="L68" s="2">
        <v>0</v>
      </c>
    </row>
    <row r="69" spans="1:12" ht="15">
      <c r="A69" s="2" t="s">
        <v>359</v>
      </c>
      <c r="B69" s="2" t="s">
        <v>360</v>
      </c>
      <c r="C69" s="2">
        <v>3</v>
      </c>
      <c r="D69" s="2">
        <v>52.77</v>
      </c>
      <c r="E69" s="2">
        <v>2006</v>
      </c>
      <c r="F69" s="2" t="s">
        <v>7</v>
      </c>
      <c r="G69" s="395">
        <v>9</v>
      </c>
      <c r="H69" s="2">
        <v>0</v>
      </c>
      <c r="I69" s="2">
        <v>0</v>
      </c>
      <c r="J69" s="2">
        <v>0</v>
      </c>
      <c r="K69" s="2">
        <v>52.77</v>
      </c>
      <c r="L69" s="2">
        <v>0</v>
      </c>
    </row>
    <row r="70" spans="1:12" ht="15">
      <c r="A70" s="2" t="s">
        <v>359</v>
      </c>
      <c r="B70" s="2" t="s">
        <v>360</v>
      </c>
      <c r="C70" s="2">
        <v>4</v>
      </c>
      <c r="D70" s="2">
        <v>37.07</v>
      </c>
      <c r="E70" s="2">
        <v>2006</v>
      </c>
      <c r="F70" s="2" t="s">
        <v>7</v>
      </c>
      <c r="G70" s="395">
        <v>9</v>
      </c>
      <c r="H70" s="2">
        <v>0</v>
      </c>
      <c r="I70" s="2">
        <v>0</v>
      </c>
      <c r="J70" s="2">
        <v>0</v>
      </c>
      <c r="K70" s="2">
        <v>37.07</v>
      </c>
      <c r="L70" s="2">
        <v>0</v>
      </c>
    </row>
    <row r="71" spans="1:12" ht="15">
      <c r="A71" s="2" t="s">
        <v>359</v>
      </c>
      <c r="B71" s="2" t="s">
        <v>360</v>
      </c>
      <c r="C71" s="2">
        <v>5</v>
      </c>
      <c r="D71" s="2">
        <v>27.34</v>
      </c>
      <c r="E71" s="2">
        <v>2006</v>
      </c>
      <c r="F71" s="2" t="s">
        <v>7</v>
      </c>
      <c r="G71" s="395">
        <v>9</v>
      </c>
      <c r="H71" s="2">
        <v>0</v>
      </c>
      <c r="I71" s="2">
        <v>0</v>
      </c>
      <c r="J71" s="2">
        <v>0</v>
      </c>
      <c r="K71" s="2">
        <v>27.34</v>
      </c>
      <c r="L71" s="2">
        <v>0</v>
      </c>
    </row>
    <row r="72" spans="1:12" ht="15">
      <c r="A72" s="2" t="s">
        <v>359</v>
      </c>
      <c r="B72" s="2" t="s">
        <v>360</v>
      </c>
      <c r="C72" s="2">
        <v>6</v>
      </c>
      <c r="D72" s="2">
        <v>73.05</v>
      </c>
      <c r="E72" s="2">
        <v>2006</v>
      </c>
      <c r="F72" s="2" t="s">
        <v>7</v>
      </c>
      <c r="G72" s="395">
        <v>9</v>
      </c>
      <c r="H72" s="2">
        <v>0</v>
      </c>
      <c r="I72" s="2">
        <v>0</v>
      </c>
      <c r="J72" s="2">
        <v>0</v>
      </c>
      <c r="K72" s="2">
        <v>73.05</v>
      </c>
      <c r="L72" s="2">
        <v>0</v>
      </c>
    </row>
    <row r="73" spans="1:12" ht="15">
      <c r="A73" s="2" t="s">
        <v>359</v>
      </c>
      <c r="B73" s="2" t="s">
        <v>360</v>
      </c>
      <c r="C73" s="2">
        <v>7</v>
      </c>
      <c r="D73" s="2">
        <v>39.37</v>
      </c>
      <c r="E73" s="2">
        <v>2005</v>
      </c>
      <c r="F73" s="2" t="s">
        <v>7</v>
      </c>
      <c r="G73" s="395">
        <v>10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</row>
    <row r="74" spans="1:12" ht="15">
      <c r="A74" s="2"/>
      <c r="B74" s="2"/>
      <c r="C74" s="2"/>
      <c r="D74" s="2">
        <f>SUM(D67:D73)</f>
        <v>283.73</v>
      </c>
      <c r="E74" s="2"/>
      <c r="F74" s="2"/>
      <c r="G74" s="395"/>
      <c r="H74" s="2">
        <f>SUM(H67:H73)</f>
        <v>0</v>
      </c>
      <c r="I74" s="2">
        <f>SUM(I67:I73)</f>
        <v>0</v>
      </c>
      <c r="J74" s="2">
        <f>SUM(J67:J73)</f>
        <v>0</v>
      </c>
      <c r="K74" s="2">
        <f>SUM(K67:K73)</f>
        <v>244.36</v>
      </c>
      <c r="L74" s="2">
        <f>SUM(L67:L73)</f>
        <v>0</v>
      </c>
    </row>
    <row r="77" ht="15">
      <c r="A77" t="s">
        <v>375</v>
      </c>
    </row>
    <row r="78" spans="1:12" ht="15">
      <c r="A78" s="2" t="s">
        <v>1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394" t="s">
        <v>10</v>
      </c>
      <c r="H78" s="2" t="s">
        <v>23</v>
      </c>
      <c r="I78" s="2" t="s">
        <v>25</v>
      </c>
      <c r="J78" s="2" t="s">
        <v>26</v>
      </c>
      <c r="K78" s="2" t="s">
        <v>27</v>
      </c>
      <c r="L78" s="2" t="s">
        <v>28</v>
      </c>
    </row>
    <row r="79" spans="1:12" ht="15">
      <c r="A79" s="2" t="s">
        <v>359</v>
      </c>
      <c r="B79" s="2" t="s">
        <v>360</v>
      </c>
      <c r="C79" s="2">
        <v>1</v>
      </c>
      <c r="D79" s="2">
        <v>23.8</v>
      </c>
      <c r="E79" s="2">
        <v>2006</v>
      </c>
      <c r="F79" s="2" t="s">
        <v>7</v>
      </c>
      <c r="G79" s="395">
        <v>9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</row>
    <row r="80" spans="1:12" ht="15">
      <c r="A80" s="2" t="s">
        <v>359</v>
      </c>
      <c r="B80" s="2" t="s">
        <v>360</v>
      </c>
      <c r="C80" s="2">
        <v>2</v>
      </c>
      <c r="D80" s="2">
        <v>30.33</v>
      </c>
      <c r="E80" s="2">
        <v>2006</v>
      </c>
      <c r="F80" s="2" t="s">
        <v>7</v>
      </c>
      <c r="G80" s="395">
        <v>9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</row>
    <row r="81" spans="1:12" ht="15">
      <c r="A81" s="2" t="s">
        <v>359</v>
      </c>
      <c r="B81" s="2" t="s">
        <v>360</v>
      </c>
      <c r="C81" s="2">
        <v>3</v>
      </c>
      <c r="D81" s="2">
        <v>52.77</v>
      </c>
      <c r="E81" s="2">
        <v>2006</v>
      </c>
      <c r="F81" s="2" t="s">
        <v>7</v>
      </c>
      <c r="G81" s="395">
        <v>9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</row>
    <row r="82" spans="1:12" ht="15">
      <c r="A82" s="2" t="s">
        <v>359</v>
      </c>
      <c r="B82" s="2" t="s">
        <v>360</v>
      </c>
      <c r="C82" s="2">
        <v>4</v>
      </c>
      <c r="D82" s="2">
        <v>37.07</v>
      </c>
      <c r="E82" s="2">
        <v>2006</v>
      </c>
      <c r="F82" s="2" t="s">
        <v>7</v>
      </c>
      <c r="G82" s="395">
        <v>9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</row>
    <row r="83" spans="1:12" ht="15">
      <c r="A83" s="2" t="s">
        <v>359</v>
      </c>
      <c r="B83" s="2" t="s">
        <v>360</v>
      </c>
      <c r="C83" s="2">
        <v>5</v>
      </c>
      <c r="D83" s="2">
        <v>27.34</v>
      </c>
      <c r="E83" s="2">
        <v>2006</v>
      </c>
      <c r="F83" s="2" t="s">
        <v>7</v>
      </c>
      <c r="G83" s="395">
        <v>9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</row>
    <row r="84" spans="1:12" ht="15">
      <c r="A84" s="2" t="s">
        <v>359</v>
      </c>
      <c r="B84" s="2" t="s">
        <v>360</v>
      </c>
      <c r="C84" s="2">
        <v>6</v>
      </c>
      <c r="D84" s="2">
        <v>73.05</v>
      </c>
      <c r="E84" s="2">
        <v>2006</v>
      </c>
      <c r="F84" s="2" t="s">
        <v>7</v>
      </c>
      <c r="G84" s="395">
        <v>9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</row>
    <row r="85" spans="1:12" ht="15">
      <c r="A85" s="2" t="s">
        <v>359</v>
      </c>
      <c r="B85" s="2" t="s">
        <v>360</v>
      </c>
      <c r="C85" s="2">
        <v>7</v>
      </c>
      <c r="D85" s="2">
        <v>39.37</v>
      </c>
      <c r="E85" s="2">
        <v>2005</v>
      </c>
      <c r="F85" s="2" t="s">
        <v>7</v>
      </c>
      <c r="G85" s="395">
        <v>10</v>
      </c>
      <c r="H85" s="2">
        <v>0</v>
      </c>
      <c r="I85" s="2">
        <v>0</v>
      </c>
      <c r="J85" s="2">
        <v>0</v>
      </c>
      <c r="K85" s="2">
        <v>0</v>
      </c>
      <c r="L85" s="2">
        <v>39.37</v>
      </c>
    </row>
    <row r="86" spans="1:12" ht="15">
      <c r="A86" s="2"/>
      <c r="B86" s="2"/>
      <c r="C86" s="2"/>
      <c r="D86" s="2">
        <f>SUM(D79:D85)</f>
        <v>283.73</v>
      </c>
      <c r="E86" s="2"/>
      <c r="F86" s="2"/>
      <c r="G86" s="395"/>
      <c r="H86" s="2">
        <f>SUM(H79:H85)</f>
        <v>0</v>
      </c>
      <c r="I86" s="2">
        <f>SUM(I79:I85)</f>
        <v>0</v>
      </c>
      <c r="J86" s="2">
        <f>SUM(J79:J85)</f>
        <v>0</v>
      </c>
      <c r="K86" s="2">
        <f>SUM(K79:K85)</f>
        <v>0</v>
      </c>
      <c r="L86" s="2">
        <f>SUM(L79:L85)</f>
        <v>39.37</v>
      </c>
    </row>
    <row r="89" ht="15">
      <c r="A89" t="s">
        <v>379</v>
      </c>
    </row>
    <row r="90" spans="1:12" ht="15">
      <c r="A90" s="2" t="s">
        <v>1</v>
      </c>
      <c r="B90" s="2" t="s">
        <v>2</v>
      </c>
      <c r="C90" s="2" t="s">
        <v>3</v>
      </c>
      <c r="D90" s="2" t="s">
        <v>4</v>
      </c>
      <c r="E90" s="2" t="s">
        <v>5</v>
      </c>
      <c r="F90" s="2" t="s">
        <v>6</v>
      </c>
      <c r="G90" s="394" t="s">
        <v>10</v>
      </c>
      <c r="H90" s="2" t="s">
        <v>23</v>
      </c>
      <c r="I90" s="2" t="s">
        <v>25</v>
      </c>
      <c r="J90" s="2" t="s">
        <v>26</v>
      </c>
      <c r="K90" s="2" t="s">
        <v>27</v>
      </c>
      <c r="L90" s="2" t="s">
        <v>28</v>
      </c>
    </row>
    <row r="91" spans="1:12" ht="15">
      <c r="A91" s="2" t="s">
        <v>359</v>
      </c>
      <c r="B91" s="2" t="s">
        <v>360</v>
      </c>
      <c r="C91" s="2">
        <v>1</v>
      </c>
      <c r="D91" s="2">
        <v>23.8</v>
      </c>
      <c r="E91" s="2">
        <v>2006</v>
      </c>
      <c r="F91" s="2" t="s">
        <v>7</v>
      </c>
      <c r="G91" s="395">
        <v>9</v>
      </c>
      <c r="H91" s="2">
        <v>0</v>
      </c>
      <c r="I91" s="2">
        <v>0</v>
      </c>
      <c r="J91" s="2">
        <v>0</v>
      </c>
      <c r="K91" s="2">
        <v>0</v>
      </c>
      <c r="L91" s="2">
        <v>23.8</v>
      </c>
    </row>
    <row r="92" spans="1:12" ht="15">
      <c r="A92" s="2" t="s">
        <v>359</v>
      </c>
      <c r="B92" s="2" t="s">
        <v>360</v>
      </c>
      <c r="C92" s="2">
        <v>2</v>
      </c>
      <c r="D92" s="2">
        <v>30.33</v>
      </c>
      <c r="E92" s="2">
        <v>2006</v>
      </c>
      <c r="F92" s="2" t="s">
        <v>7</v>
      </c>
      <c r="G92" s="395">
        <v>9</v>
      </c>
      <c r="H92" s="2">
        <v>0</v>
      </c>
      <c r="I92" s="2">
        <v>0</v>
      </c>
      <c r="J92" s="2">
        <v>0</v>
      </c>
      <c r="K92" s="2">
        <v>0</v>
      </c>
      <c r="L92" s="2">
        <v>30.33</v>
      </c>
    </row>
    <row r="93" spans="1:12" ht="15">
      <c r="A93" s="2" t="s">
        <v>359</v>
      </c>
      <c r="B93" s="2" t="s">
        <v>360</v>
      </c>
      <c r="C93" s="2">
        <v>3</v>
      </c>
      <c r="D93" s="2">
        <v>52.77</v>
      </c>
      <c r="E93" s="2">
        <v>2006</v>
      </c>
      <c r="F93" s="2" t="s">
        <v>7</v>
      </c>
      <c r="G93" s="395">
        <v>9</v>
      </c>
      <c r="H93" s="2">
        <v>0</v>
      </c>
      <c r="I93" s="2">
        <v>0</v>
      </c>
      <c r="J93" s="2">
        <v>0</v>
      </c>
      <c r="K93" s="2">
        <v>0</v>
      </c>
      <c r="L93" s="2">
        <v>52.77</v>
      </c>
    </row>
    <row r="94" spans="1:12" ht="15">
      <c r="A94" s="2" t="s">
        <v>359</v>
      </c>
      <c r="B94" s="2" t="s">
        <v>360</v>
      </c>
      <c r="C94" s="2">
        <v>4</v>
      </c>
      <c r="D94" s="2">
        <v>37.07</v>
      </c>
      <c r="E94" s="2">
        <v>2006</v>
      </c>
      <c r="F94" s="2" t="s">
        <v>7</v>
      </c>
      <c r="G94" s="395">
        <v>9</v>
      </c>
      <c r="H94" s="2">
        <v>0</v>
      </c>
      <c r="I94" s="2">
        <v>0</v>
      </c>
      <c r="J94" s="2">
        <v>0</v>
      </c>
      <c r="K94" s="2">
        <v>0</v>
      </c>
      <c r="L94" s="2">
        <v>37.07</v>
      </c>
    </row>
    <row r="95" spans="1:12" ht="15">
      <c r="A95" s="2" t="s">
        <v>359</v>
      </c>
      <c r="B95" s="2" t="s">
        <v>360</v>
      </c>
      <c r="C95" s="2">
        <v>5</v>
      </c>
      <c r="D95" s="2">
        <v>27.34</v>
      </c>
      <c r="E95" s="2">
        <v>2006</v>
      </c>
      <c r="F95" s="2" t="s">
        <v>7</v>
      </c>
      <c r="G95" s="395">
        <v>9</v>
      </c>
      <c r="H95" s="2">
        <v>0</v>
      </c>
      <c r="I95" s="2">
        <v>0</v>
      </c>
      <c r="J95" s="2">
        <v>0</v>
      </c>
      <c r="K95" s="2">
        <v>0</v>
      </c>
      <c r="L95" s="2">
        <v>27.34</v>
      </c>
    </row>
    <row r="96" spans="1:12" ht="15">
      <c r="A96" s="2" t="s">
        <v>359</v>
      </c>
      <c r="B96" s="2" t="s">
        <v>360</v>
      </c>
      <c r="C96" s="2">
        <v>6</v>
      </c>
      <c r="D96" s="2">
        <v>73.05</v>
      </c>
      <c r="E96" s="2">
        <v>2006</v>
      </c>
      <c r="F96" s="2" t="s">
        <v>7</v>
      </c>
      <c r="G96" s="395">
        <v>9</v>
      </c>
      <c r="H96" s="2">
        <v>0</v>
      </c>
      <c r="I96" s="2">
        <v>0</v>
      </c>
      <c r="J96" s="2">
        <v>0</v>
      </c>
      <c r="K96" s="2">
        <v>0</v>
      </c>
      <c r="L96" s="2">
        <v>73.05</v>
      </c>
    </row>
    <row r="97" spans="1:12" ht="15">
      <c r="A97" s="2" t="s">
        <v>359</v>
      </c>
      <c r="B97" s="2" t="s">
        <v>360</v>
      </c>
      <c r="C97" s="2">
        <v>7</v>
      </c>
      <c r="D97" s="2">
        <v>39.37</v>
      </c>
      <c r="E97" s="2">
        <v>2005</v>
      </c>
      <c r="F97" s="2" t="s">
        <v>7</v>
      </c>
      <c r="G97" s="395">
        <v>10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</row>
    <row r="98" spans="1:12" ht="15">
      <c r="A98" s="2"/>
      <c r="B98" s="2"/>
      <c r="C98" s="2"/>
      <c r="D98" s="2">
        <f>SUM(D91:D97)</f>
        <v>283.73</v>
      </c>
      <c r="E98" s="2"/>
      <c r="F98" s="2"/>
      <c r="G98" s="395"/>
      <c r="H98" s="2">
        <f>SUM(H91:H97)</f>
        <v>0</v>
      </c>
      <c r="I98" s="2">
        <f>SUM(I91:I97)</f>
        <v>0</v>
      </c>
      <c r="J98" s="2">
        <f>SUM(J91:J97)</f>
        <v>0</v>
      </c>
      <c r="K98" s="2">
        <f>SUM(K91:K97)</f>
        <v>0</v>
      </c>
      <c r="L98" s="2">
        <f>SUM(L91:L97)</f>
        <v>244.36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">
      <selection activeCell="A2" sqref="A2:K35"/>
    </sheetView>
  </sheetViews>
  <sheetFormatPr defaultColWidth="9.140625" defaultRowHeight="15"/>
  <cols>
    <col min="1" max="1" width="14.28125" style="0" bestFit="1" customWidth="1"/>
    <col min="11" max="11" width="10.00390625" style="0" customWidth="1"/>
  </cols>
  <sheetData>
    <row r="2" ht="15">
      <c r="B2" t="s">
        <v>358</v>
      </c>
    </row>
    <row r="3" spans="1:11" ht="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94" t="s">
        <v>10</v>
      </c>
      <c r="G3" s="2" t="s">
        <v>23</v>
      </c>
      <c r="H3" s="2" t="s">
        <v>25</v>
      </c>
      <c r="I3" s="2" t="s">
        <v>26</v>
      </c>
      <c r="J3" s="2" t="s">
        <v>27</v>
      </c>
      <c r="K3" s="2" t="s">
        <v>28</v>
      </c>
    </row>
    <row r="4" spans="1:11" ht="15">
      <c r="A4" s="2" t="s">
        <v>360</v>
      </c>
      <c r="B4" s="2">
        <v>1</v>
      </c>
      <c r="C4" s="2">
        <v>27.64</v>
      </c>
      <c r="D4" s="2">
        <v>2004</v>
      </c>
      <c r="E4" s="2" t="s">
        <v>8</v>
      </c>
      <c r="F4" s="395">
        <v>11</v>
      </c>
      <c r="G4" s="2">
        <v>27.64</v>
      </c>
      <c r="H4" s="2">
        <v>27.64</v>
      </c>
      <c r="I4" s="2">
        <v>27.64</v>
      </c>
      <c r="J4" s="2">
        <v>27.64</v>
      </c>
      <c r="K4" s="2">
        <v>27.64</v>
      </c>
    </row>
    <row r="5" spans="1:11" ht="15">
      <c r="A5" s="2"/>
      <c r="B5" s="2"/>
      <c r="C5" s="2">
        <f>SUM(C4:C4)</f>
        <v>27.64</v>
      </c>
      <c r="D5" s="2"/>
      <c r="E5" s="2"/>
      <c r="F5" s="395"/>
      <c r="G5" s="2">
        <f>SUM(G4)</f>
        <v>27.64</v>
      </c>
      <c r="H5" s="2">
        <f>SUM(H4)</f>
        <v>27.64</v>
      </c>
      <c r="I5" s="2">
        <f>SUM(I4)</f>
        <v>27.64</v>
      </c>
      <c r="J5" s="2">
        <f>SUM(J4)</f>
        <v>27.64</v>
      </c>
      <c r="K5" s="2">
        <f>SUM(K4)</f>
        <v>27.64</v>
      </c>
    </row>
    <row r="7" ht="15">
      <c r="B7" t="s">
        <v>361</v>
      </c>
    </row>
    <row r="8" spans="1:11" ht="1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394" t="s">
        <v>10</v>
      </c>
      <c r="G8" s="2" t="s">
        <v>23</v>
      </c>
      <c r="H8" s="2" t="s">
        <v>25</v>
      </c>
      <c r="I8" s="2" t="s">
        <v>26</v>
      </c>
      <c r="J8" s="2" t="s">
        <v>27</v>
      </c>
      <c r="K8" s="2" t="s">
        <v>28</v>
      </c>
    </row>
    <row r="9" spans="1:11" ht="15">
      <c r="A9" s="2" t="s">
        <v>360</v>
      </c>
      <c r="B9" s="2">
        <v>1</v>
      </c>
      <c r="C9" s="2">
        <v>54.49</v>
      </c>
      <c r="D9" s="2">
        <v>2003</v>
      </c>
      <c r="E9" s="2" t="s">
        <v>7</v>
      </c>
      <c r="F9" s="395">
        <v>12</v>
      </c>
      <c r="G9" s="2">
        <v>54.49</v>
      </c>
      <c r="H9" s="2">
        <v>54.49</v>
      </c>
      <c r="I9" s="2">
        <v>54.49</v>
      </c>
      <c r="J9" s="2">
        <v>54.49</v>
      </c>
      <c r="K9" s="2">
        <v>54.49</v>
      </c>
    </row>
    <row r="10" spans="1:11" ht="15">
      <c r="A10" s="2" t="s">
        <v>360</v>
      </c>
      <c r="B10" s="2">
        <v>2</v>
      </c>
      <c r="C10" s="2">
        <v>68.79</v>
      </c>
      <c r="D10" s="2">
        <v>2004</v>
      </c>
      <c r="E10" s="2" t="s">
        <v>7</v>
      </c>
      <c r="F10" s="395">
        <v>11</v>
      </c>
      <c r="G10" s="2">
        <v>68.79</v>
      </c>
      <c r="H10" s="2">
        <v>68.79</v>
      </c>
      <c r="I10" s="2">
        <v>68.79</v>
      </c>
      <c r="J10" s="2">
        <v>68.79</v>
      </c>
      <c r="K10" s="2">
        <v>68.79</v>
      </c>
    </row>
    <row r="11" spans="1:11" ht="15">
      <c r="A11" s="2" t="s">
        <v>360</v>
      </c>
      <c r="B11" s="2">
        <v>3</v>
      </c>
      <c r="C11" s="2">
        <v>12.76</v>
      </c>
      <c r="D11" s="2">
        <v>2003</v>
      </c>
      <c r="E11" s="2" t="s">
        <v>7</v>
      </c>
      <c r="F11" s="395">
        <v>12</v>
      </c>
      <c r="G11" s="2">
        <v>12.76</v>
      </c>
      <c r="H11" s="2">
        <v>12.76</v>
      </c>
      <c r="I11" s="2">
        <v>12.76</v>
      </c>
      <c r="J11" s="2">
        <v>12.76</v>
      </c>
      <c r="K11" s="2">
        <v>12.76</v>
      </c>
    </row>
    <row r="12" spans="1:11" ht="15">
      <c r="A12" s="2" t="s">
        <v>360</v>
      </c>
      <c r="B12" s="2" t="s">
        <v>9</v>
      </c>
      <c r="C12" s="2">
        <v>62.39</v>
      </c>
      <c r="D12" s="2">
        <v>2004</v>
      </c>
      <c r="E12" s="2" t="s">
        <v>7</v>
      </c>
      <c r="F12" s="395">
        <v>11</v>
      </c>
      <c r="G12" s="2">
        <v>62.39</v>
      </c>
      <c r="H12" s="2">
        <v>62.39</v>
      </c>
      <c r="I12" s="2">
        <v>62.39</v>
      </c>
      <c r="J12" s="2">
        <v>62.39</v>
      </c>
      <c r="K12" s="2">
        <v>62.39</v>
      </c>
    </row>
    <row r="13" spans="1:11" ht="15">
      <c r="A13" s="2" t="s">
        <v>360</v>
      </c>
      <c r="B13" s="2">
        <v>4</v>
      </c>
      <c r="C13" s="2">
        <v>5.29</v>
      </c>
      <c r="D13" s="2">
        <v>2007</v>
      </c>
      <c r="E13" s="2" t="s">
        <v>7</v>
      </c>
      <c r="F13" s="395">
        <v>8</v>
      </c>
      <c r="G13" s="2">
        <v>5.29</v>
      </c>
      <c r="H13" s="2">
        <v>5.29</v>
      </c>
      <c r="I13" s="2">
        <v>5.29</v>
      </c>
      <c r="J13" s="2">
        <v>5.29</v>
      </c>
      <c r="K13" s="2">
        <v>5.29</v>
      </c>
    </row>
    <row r="14" spans="1:11" ht="15">
      <c r="A14" s="2" t="s">
        <v>360</v>
      </c>
      <c r="B14" s="2">
        <v>5</v>
      </c>
      <c r="C14" s="2">
        <v>46.91</v>
      </c>
      <c r="D14" s="4">
        <v>2004</v>
      </c>
      <c r="E14" s="2" t="s">
        <v>7</v>
      </c>
      <c r="F14" s="395">
        <v>11</v>
      </c>
      <c r="G14" s="2">
        <v>46.91</v>
      </c>
      <c r="H14" s="2">
        <v>46.91</v>
      </c>
      <c r="I14" s="2">
        <v>46.91</v>
      </c>
      <c r="J14" s="2">
        <v>46.91</v>
      </c>
      <c r="K14" s="2">
        <v>46.91</v>
      </c>
    </row>
    <row r="15" spans="1:11" ht="15">
      <c r="A15" s="2"/>
      <c r="B15" s="2"/>
      <c r="C15" s="2">
        <f>SUM(C9:C14)</f>
        <v>250.63</v>
      </c>
      <c r="D15" s="2"/>
      <c r="E15" s="2"/>
      <c r="F15" s="395"/>
      <c r="G15" s="2">
        <f>SUM(G9:G14)</f>
        <v>250.63</v>
      </c>
      <c r="H15" s="2">
        <f>SUM(H9:H14)</f>
        <v>250.63</v>
      </c>
      <c r="I15" s="2">
        <f>SUM(I9:I14)</f>
        <v>250.63</v>
      </c>
      <c r="J15" s="2">
        <f>SUM(J9:J14)</f>
        <v>250.63</v>
      </c>
      <c r="K15" s="2">
        <f>SUM(K9:K14)</f>
        <v>250.63</v>
      </c>
    </row>
    <row r="16" spans="1:6" ht="15">
      <c r="A16" s="5"/>
      <c r="B16" s="6"/>
      <c r="C16" s="6"/>
      <c r="D16" s="6"/>
      <c r="E16" s="6"/>
      <c r="F16" s="6"/>
    </row>
    <row r="17" ht="15">
      <c r="B17" t="s">
        <v>362</v>
      </c>
    </row>
    <row r="18" spans="1:11" ht="15">
      <c r="A18" s="2" t="s">
        <v>2</v>
      </c>
      <c r="B18" s="2" t="s">
        <v>3</v>
      </c>
      <c r="C18" s="2" t="s">
        <v>4</v>
      </c>
      <c r="D18" s="2" t="s">
        <v>5</v>
      </c>
      <c r="E18" s="2" t="s">
        <v>6</v>
      </c>
      <c r="F18" s="394" t="s">
        <v>10</v>
      </c>
      <c r="G18" s="2" t="s">
        <v>23</v>
      </c>
      <c r="H18" s="2" t="s">
        <v>25</v>
      </c>
      <c r="I18" s="2" t="s">
        <v>26</v>
      </c>
      <c r="J18" s="2" t="s">
        <v>27</v>
      </c>
      <c r="K18" s="2" t="s">
        <v>28</v>
      </c>
    </row>
    <row r="19" spans="1:11" ht="15">
      <c r="A19" s="2" t="s">
        <v>360</v>
      </c>
      <c r="B19" s="2">
        <v>1</v>
      </c>
      <c r="C19" s="2">
        <v>26.59</v>
      </c>
      <c r="D19" s="2">
        <v>2004</v>
      </c>
      <c r="E19" s="2" t="s">
        <v>7</v>
      </c>
      <c r="F19" s="395">
        <v>11</v>
      </c>
      <c r="G19" s="2">
        <v>26.59</v>
      </c>
      <c r="H19" s="2">
        <v>26.59</v>
      </c>
      <c r="I19" s="2">
        <v>26.59</v>
      </c>
      <c r="J19" s="2">
        <v>26.59</v>
      </c>
      <c r="K19" s="2">
        <v>26.59</v>
      </c>
    </row>
    <row r="20" spans="1:11" ht="15">
      <c r="A20" s="2" t="s">
        <v>360</v>
      </c>
      <c r="B20" s="2">
        <v>2</v>
      </c>
      <c r="C20" s="2">
        <v>50.21</v>
      </c>
      <c r="D20" s="2">
        <v>2005</v>
      </c>
      <c r="E20" s="2" t="s">
        <v>7</v>
      </c>
      <c r="F20" s="395">
        <v>10</v>
      </c>
      <c r="G20" s="2">
        <v>50.21</v>
      </c>
      <c r="H20" s="2">
        <v>50.21</v>
      </c>
      <c r="I20" s="2">
        <v>50.21</v>
      </c>
      <c r="J20" s="2">
        <v>50.21</v>
      </c>
      <c r="K20" s="2">
        <v>50.21</v>
      </c>
    </row>
    <row r="21" spans="1:11" ht="15">
      <c r="A21" s="2" t="s">
        <v>360</v>
      </c>
      <c r="B21" s="2">
        <v>3</v>
      </c>
      <c r="C21" s="2">
        <v>53.26</v>
      </c>
      <c r="D21" s="2">
        <v>2005</v>
      </c>
      <c r="E21" s="2" t="s">
        <v>7</v>
      </c>
      <c r="F21" s="395">
        <v>10</v>
      </c>
      <c r="G21" s="2">
        <v>53.26</v>
      </c>
      <c r="H21" s="2">
        <v>53.26</v>
      </c>
      <c r="I21" s="2">
        <v>53.26</v>
      </c>
      <c r="J21" s="2">
        <v>53.26</v>
      </c>
      <c r="K21" s="2">
        <v>53.26</v>
      </c>
    </row>
    <row r="22" spans="1:11" ht="15">
      <c r="A22" s="2" t="s">
        <v>360</v>
      </c>
      <c r="B22" s="2">
        <v>4</v>
      </c>
      <c r="C22" s="2">
        <v>49.1</v>
      </c>
      <c r="D22" s="2">
        <v>2005</v>
      </c>
      <c r="E22" s="2" t="s">
        <v>7</v>
      </c>
      <c r="F22" s="395">
        <v>10</v>
      </c>
      <c r="G22" s="2">
        <v>49.1</v>
      </c>
      <c r="H22" s="2">
        <v>49.1</v>
      </c>
      <c r="I22" s="2">
        <v>49.1</v>
      </c>
      <c r="J22" s="2">
        <v>49.1</v>
      </c>
      <c r="K22" s="2">
        <v>49.1</v>
      </c>
    </row>
    <row r="23" spans="1:11" ht="15">
      <c r="A23" s="2"/>
      <c r="B23" s="2"/>
      <c r="C23" s="2">
        <f>SUM(C19:C22)</f>
        <v>179.16</v>
      </c>
      <c r="D23" s="2"/>
      <c r="E23" s="2"/>
      <c r="F23" s="395"/>
      <c r="G23" s="2">
        <f>SUM(G19:G22)</f>
        <v>179.16</v>
      </c>
      <c r="H23" s="2">
        <f>SUM(H19:H22)</f>
        <v>179.16</v>
      </c>
      <c r="I23" s="2">
        <f>SUM(I19:I22)</f>
        <v>179.16</v>
      </c>
      <c r="J23" s="2">
        <f>SUM(J19:J22)</f>
        <v>179.16</v>
      </c>
      <c r="K23" s="2">
        <f>SUM(K19:K22)</f>
        <v>179.16</v>
      </c>
    </row>
    <row r="24" spans="1:6" ht="15">
      <c r="A24" s="5"/>
      <c r="B24" s="6"/>
      <c r="C24" s="6"/>
      <c r="D24" s="6"/>
      <c r="E24" s="6"/>
      <c r="F24" s="3"/>
    </row>
    <row r="25" ht="15">
      <c r="B25" t="s">
        <v>359</v>
      </c>
    </row>
    <row r="26" spans="1:11" ht="15">
      <c r="A26" s="2" t="s">
        <v>2</v>
      </c>
      <c r="B26" s="2" t="s">
        <v>3</v>
      </c>
      <c r="C26" s="2" t="s">
        <v>4</v>
      </c>
      <c r="D26" s="2" t="s">
        <v>5</v>
      </c>
      <c r="E26" s="2" t="s">
        <v>6</v>
      </c>
      <c r="F26" s="394" t="s">
        <v>10</v>
      </c>
      <c r="G26" s="2" t="s">
        <v>23</v>
      </c>
      <c r="H26" s="2" t="s">
        <v>25</v>
      </c>
      <c r="I26" s="2" t="s">
        <v>26</v>
      </c>
      <c r="J26" s="2" t="s">
        <v>27</v>
      </c>
      <c r="K26" s="2" t="s">
        <v>28</v>
      </c>
    </row>
    <row r="27" spans="1:11" ht="15">
      <c r="A27" s="2" t="s">
        <v>360</v>
      </c>
      <c r="B27" s="2">
        <v>1</v>
      </c>
      <c r="C27" s="2">
        <v>23.8</v>
      </c>
      <c r="D27" s="2">
        <v>2006</v>
      </c>
      <c r="E27" s="2" t="s">
        <v>7</v>
      </c>
      <c r="F27" s="395">
        <v>9</v>
      </c>
      <c r="G27" s="2">
        <v>23.8</v>
      </c>
      <c r="H27" s="2">
        <v>23.8</v>
      </c>
      <c r="I27" s="2">
        <v>23.8</v>
      </c>
      <c r="J27" s="2">
        <v>23.8</v>
      </c>
      <c r="K27" s="2">
        <v>23.8</v>
      </c>
    </row>
    <row r="28" spans="1:11" ht="15">
      <c r="A28" s="2" t="s">
        <v>360</v>
      </c>
      <c r="B28" s="2">
        <v>2</v>
      </c>
      <c r="C28" s="2">
        <v>30.33</v>
      </c>
      <c r="D28" s="2">
        <v>2006</v>
      </c>
      <c r="E28" s="2" t="s">
        <v>7</v>
      </c>
      <c r="F28" s="395">
        <v>9</v>
      </c>
      <c r="G28" s="2">
        <v>30.33</v>
      </c>
      <c r="H28" s="2">
        <v>30.33</v>
      </c>
      <c r="I28" s="2">
        <v>30.33</v>
      </c>
      <c r="J28" s="2">
        <v>30.33</v>
      </c>
      <c r="K28" s="2">
        <v>30.33</v>
      </c>
    </row>
    <row r="29" spans="1:11" ht="15">
      <c r="A29" s="2" t="s">
        <v>360</v>
      </c>
      <c r="B29" s="2">
        <v>3</v>
      </c>
      <c r="C29" s="2">
        <v>52.77</v>
      </c>
      <c r="D29" s="2">
        <v>2006</v>
      </c>
      <c r="E29" s="2" t="s">
        <v>7</v>
      </c>
      <c r="F29" s="395">
        <v>9</v>
      </c>
      <c r="G29" s="2">
        <v>52.77</v>
      </c>
      <c r="H29" s="2">
        <v>52.77</v>
      </c>
      <c r="I29" s="2">
        <v>52.77</v>
      </c>
      <c r="J29" s="2">
        <v>52.77</v>
      </c>
      <c r="K29" s="2">
        <v>52.77</v>
      </c>
    </row>
    <row r="30" spans="1:11" ht="15">
      <c r="A30" s="2" t="s">
        <v>360</v>
      </c>
      <c r="B30" s="2">
        <v>4</v>
      </c>
      <c r="C30" s="2">
        <v>37.07</v>
      </c>
      <c r="D30" s="2">
        <v>2006</v>
      </c>
      <c r="E30" s="2" t="s">
        <v>7</v>
      </c>
      <c r="F30" s="395">
        <v>9</v>
      </c>
      <c r="G30" s="2">
        <v>37.07</v>
      </c>
      <c r="H30" s="2">
        <v>37.07</v>
      </c>
      <c r="I30" s="2">
        <v>37.07</v>
      </c>
      <c r="J30" s="2">
        <v>37.07</v>
      </c>
      <c r="K30" s="2">
        <v>37.07</v>
      </c>
    </row>
    <row r="31" spans="1:11" ht="15">
      <c r="A31" s="2" t="s">
        <v>360</v>
      </c>
      <c r="B31" s="2">
        <v>5</v>
      </c>
      <c r="C31" s="2">
        <v>27.34</v>
      </c>
      <c r="D31" s="2">
        <v>2006</v>
      </c>
      <c r="E31" s="2" t="s">
        <v>7</v>
      </c>
      <c r="F31" s="395">
        <v>9</v>
      </c>
      <c r="G31" s="2">
        <v>27.34</v>
      </c>
      <c r="H31" s="2">
        <v>27.34</v>
      </c>
      <c r="I31" s="2">
        <v>27.34</v>
      </c>
      <c r="J31" s="2">
        <v>27.34</v>
      </c>
      <c r="K31" s="2">
        <v>27.34</v>
      </c>
    </row>
    <row r="32" spans="1:11" ht="15">
      <c r="A32" s="2" t="s">
        <v>360</v>
      </c>
      <c r="B32" s="2">
        <v>6</v>
      </c>
      <c r="C32" s="2">
        <v>73.05</v>
      </c>
      <c r="D32" s="2">
        <v>2006</v>
      </c>
      <c r="E32" s="2" t="s">
        <v>7</v>
      </c>
      <c r="F32" s="395">
        <v>9</v>
      </c>
      <c r="G32" s="2">
        <v>73.05</v>
      </c>
      <c r="H32" s="2">
        <v>73.05</v>
      </c>
      <c r="I32" s="2">
        <v>73.05</v>
      </c>
      <c r="J32" s="2">
        <v>73.05</v>
      </c>
      <c r="K32" s="2">
        <v>73.05</v>
      </c>
    </row>
    <row r="33" spans="1:11" ht="15">
      <c r="A33" s="2" t="s">
        <v>360</v>
      </c>
      <c r="B33" s="2">
        <v>7</v>
      </c>
      <c r="C33" s="2">
        <v>39.37</v>
      </c>
      <c r="D33" s="2">
        <v>2005</v>
      </c>
      <c r="E33" s="2" t="s">
        <v>7</v>
      </c>
      <c r="F33" s="395">
        <v>10</v>
      </c>
      <c r="G33" s="2">
        <v>39.37</v>
      </c>
      <c r="H33" s="2">
        <v>39.37</v>
      </c>
      <c r="I33" s="2">
        <v>39.37</v>
      </c>
      <c r="J33" s="2">
        <v>39.37</v>
      </c>
      <c r="K33" s="2">
        <v>39.37</v>
      </c>
    </row>
    <row r="34" spans="1:11" ht="15.75" thickBot="1">
      <c r="A34" s="409"/>
      <c r="B34" s="409"/>
      <c r="C34" s="409">
        <f>SUM(C27:C33)</f>
        <v>283.73</v>
      </c>
      <c r="D34" s="409"/>
      <c r="E34" s="409"/>
      <c r="F34" s="410"/>
      <c r="G34" s="409">
        <f>SUM(G27:G33)</f>
        <v>283.73</v>
      </c>
      <c r="H34" s="409">
        <f>SUM(H27:H33)</f>
        <v>283.73</v>
      </c>
      <c r="I34" s="409">
        <f>SUM(I27:I33)</f>
        <v>283.73</v>
      </c>
      <c r="J34" s="409">
        <f>SUM(J27:J33)</f>
        <v>283.73</v>
      </c>
      <c r="K34" s="409">
        <f>SUM(K27:K33)</f>
        <v>283.73</v>
      </c>
    </row>
    <row r="35" spans="1:11" ht="16.5" thickBot="1" thickTop="1">
      <c r="A35" s="411" t="s">
        <v>391</v>
      </c>
      <c r="B35" s="412"/>
      <c r="C35" s="412">
        <f>C34+C23+C15+C5</f>
        <v>741.16</v>
      </c>
      <c r="D35" s="412"/>
      <c r="E35" s="412"/>
      <c r="F35" s="412"/>
      <c r="G35" s="412">
        <f>G34+G23+G15+G5</f>
        <v>741.16</v>
      </c>
      <c r="H35" s="412">
        <f>H34+H23+H15+H5</f>
        <v>741.16</v>
      </c>
      <c r="I35" s="412">
        <f>I34+I23+I15+I5</f>
        <v>741.16</v>
      </c>
      <c r="J35" s="412">
        <f>J34+J23+J15+J5</f>
        <v>741.16</v>
      </c>
      <c r="K35" s="413">
        <f>K34+K23+K15+K5</f>
        <v>741.16</v>
      </c>
    </row>
    <row r="36" ht="15.75" thickTop="1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">
      <selection activeCell="A1" sqref="A1:I40"/>
    </sheetView>
  </sheetViews>
  <sheetFormatPr defaultColWidth="9.140625" defaultRowHeight="15"/>
  <cols>
    <col min="1" max="1" width="3.57421875" style="0" customWidth="1"/>
    <col min="2" max="2" width="35.140625" style="0" customWidth="1"/>
    <col min="4" max="4" width="18.140625" style="0" customWidth="1"/>
    <col min="5" max="5" width="13.00390625" style="0" customWidth="1"/>
    <col min="6" max="6" width="12.140625" style="0" bestFit="1" customWidth="1"/>
    <col min="8" max="8" width="12.28125" style="0" bestFit="1" customWidth="1"/>
    <col min="9" max="9" width="13.28125" style="0" bestFit="1" customWidth="1"/>
    <col min="10" max="10" width="13.7109375" style="0" customWidth="1"/>
    <col min="11" max="11" width="21.57421875" style="0" customWidth="1"/>
    <col min="12" max="12" width="13.140625" style="0" customWidth="1"/>
    <col min="13" max="13" width="12.140625" style="0" bestFit="1" customWidth="1"/>
    <col min="14" max="14" width="13.28125" style="0" bestFit="1" customWidth="1"/>
    <col min="15" max="15" width="17.8515625" style="0" customWidth="1"/>
  </cols>
  <sheetData>
    <row r="1" spans="1:15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 thickBot="1" thickTop="1">
      <c r="A2" s="3"/>
      <c r="B2" s="3"/>
      <c r="C2" s="422" t="s">
        <v>171</v>
      </c>
      <c r="D2" s="423"/>
      <c r="E2" s="424"/>
      <c r="F2" s="422" t="s">
        <v>58</v>
      </c>
      <c r="G2" s="423"/>
      <c r="H2" s="424"/>
      <c r="I2" s="21" t="s">
        <v>59</v>
      </c>
      <c r="J2" s="3"/>
      <c r="K2" s="432" t="s">
        <v>60</v>
      </c>
      <c r="L2" s="433"/>
      <c r="M2" s="433"/>
      <c r="N2" s="433"/>
      <c r="O2" s="434"/>
    </row>
    <row r="3" spans="1:15" ht="16.5" thickBot="1" thickTop="1">
      <c r="A3" s="3"/>
      <c r="B3" s="3"/>
      <c r="C3" s="425" t="s">
        <v>61</v>
      </c>
      <c r="D3" s="426"/>
      <c r="E3" s="427"/>
      <c r="F3" s="426" t="s">
        <v>62</v>
      </c>
      <c r="G3" s="426"/>
      <c r="H3" s="427"/>
      <c r="I3" s="22" t="s">
        <v>29</v>
      </c>
      <c r="J3" s="3"/>
      <c r="K3" s="329" t="s">
        <v>63</v>
      </c>
      <c r="L3" s="330" t="s">
        <v>64</v>
      </c>
      <c r="M3" s="331" t="s">
        <v>65</v>
      </c>
      <c r="N3" s="331" t="s">
        <v>66</v>
      </c>
      <c r="O3" s="332" t="s">
        <v>67</v>
      </c>
    </row>
    <row r="4" spans="1:15" ht="16.5" thickBot="1" thickTop="1">
      <c r="A4" s="3"/>
      <c r="B4" s="23"/>
      <c r="C4" s="24" t="s">
        <v>68</v>
      </c>
      <c r="D4" s="25" t="s">
        <v>69</v>
      </c>
      <c r="E4" s="26" t="s">
        <v>70</v>
      </c>
      <c r="F4" s="27" t="s">
        <v>68</v>
      </c>
      <c r="G4" s="25" t="s">
        <v>69</v>
      </c>
      <c r="H4" s="26" t="s">
        <v>70</v>
      </c>
      <c r="I4" s="28" t="s">
        <v>70</v>
      </c>
      <c r="J4" s="3"/>
      <c r="K4" s="333" t="s">
        <v>170</v>
      </c>
      <c r="L4" s="334">
        <f>E39-anoPlantio!H40</f>
        <v>3477088.2500000005</v>
      </c>
      <c r="M4" s="334">
        <f>anoPlantio!H40</f>
        <v>332007.75</v>
      </c>
      <c r="N4" s="334">
        <f>L4+M4</f>
        <v>3809096.0000000005</v>
      </c>
      <c r="O4" s="335">
        <f>ROUND(N4/N6%,2)</f>
        <v>50</v>
      </c>
    </row>
    <row r="5" spans="1:15" ht="15.75" thickBot="1">
      <c r="A5" s="3"/>
      <c r="B5" s="31" t="s">
        <v>71</v>
      </c>
      <c r="C5" s="32">
        <f>anoPlantio!B12</f>
        <v>741.16</v>
      </c>
      <c r="D5" s="33">
        <v>2555.64</v>
      </c>
      <c r="E5" s="34">
        <f aca="true" t="shared" si="0" ref="E5:E10">ROUND(C5*D5,2)</f>
        <v>1894138.14</v>
      </c>
      <c r="F5" s="35"/>
      <c r="G5" s="33"/>
      <c r="H5" s="34">
        <f aca="true" t="shared" si="1" ref="H5:H10">ROUND(F5*G5,2)</f>
        <v>0</v>
      </c>
      <c r="I5" s="36">
        <f aca="true" t="shared" si="2" ref="I5:I10">E5+H5</f>
        <v>1894138.14</v>
      </c>
      <c r="J5" s="3"/>
      <c r="K5" s="336" t="s">
        <v>72</v>
      </c>
      <c r="L5" s="337">
        <v>0</v>
      </c>
      <c r="M5" s="337">
        <f>H39</f>
        <v>3809096.01</v>
      </c>
      <c r="N5" s="337">
        <f>L5+M5</f>
        <v>3809096.01</v>
      </c>
      <c r="O5" s="338">
        <f>ROUND(N5/N6%,2)</f>
        <v>50</v>
      </c>
    </row>
    <row r="6" spans="1:15" ht="15.75" thickBot="1">
      <c r="A6" s="3"/>
      <c r="B6" s="39" t="s">
        <v>87</v>
      </c>
      <c r="C6" s="40">
        <f>REALIZADO!D46</f>
        <v>2223.48</v>
      </c>
      <c r="D6" s="41">
        <v>677.25</v>
      </c>
      <c r="E6" s="42">
        <f t="shared" si="0"/>
        <v>1505851.83</v>
      </c>
      <c r="F6" s="43"/>
      <c r="G6" s="41"/>
      <c r="H6" s="42">
        <f t="shared" si="1"/>
        <v>0</v>
      </c>
      <c r="I6" s="44">
        <f t="shared" si="2"/>
        <v>1505851.83</v>
      </c>
      <c r="J6" s="3"/>
      <c r="K6" s="339" t="s">
        <v>66</v>
      </c>
      <c r="L6" s="340">
        <f>L4+L5</f>
        <v>3477088.2500000005</v>
      </c>
      <c r="M6" s="340">
        <f>M4+M5</f>
        <v>4141103.76</v>
      </c>
      <c r="N6" s="340">
        <f>N4+N5</f>
        <v>7618192.01</v>
      </c>
      <c r="O6" s="341">
        <f>O4+O5</f>
        <v>100</v>
      </c>
    </row>
    <row r="7" spans="1:15" ht="15.75" thickTop="1">
      <c r="A7" s="3"/>
      <c r="B7" s="47" t="s">
        <v>88</v>
      </c>
      <c r="C7" s="48">
        <f>REALIZADO!D47</f>
        <v>1482.32</v>
      </c>
      <c r="D7" s="37">
        <v>677.25</v>
      </c>
      <c r="E7" s="49">
        <f t="shared" si="0"/>
        <v>1003901.22</v>
      </c>
      <c r="F7" s="50"/>
      <c r="G7" s="37"/>
      <c r="H7" s="49">
        <f t="shared" si="1"/>
        <v>0</v>
      </c>
      <c r="I7" s="51">
        <f t="shared" si="2"/>
        <v>1003901.22</v>
      </c>
      <c r="J7" s="3"/>
      <c r="K7" s="3"/>
      <c r="L7" s="3"/>
      <c r="M7" s="3"/>
      <c r="N7" s="3"/>
      <c r="O7" s="3"/>
    </row>
    <row r="8" spans="1:15" ht="15">
      <c r="A8" s="3"/>
      <c r="B8" s="47" t="s">
        <v>89</v>
      </c>
      <c r="C8" s="48">
        <f>REALIZADO!D48</f>
        <v>741.16</v>
      </c>
      <c r="D8" s="37">
        <v>677.25</v>
      </c>
      <c r="E8" s="49">
        <f t="shared" si="0"/>
        <v>501950.61</v>
      </c>
      <c r="F8" s="50"/>
      <c r="G8" s="37"/>
      <c r="H8" s="49">
        <f t="shared" si="1"/>
        <v>0</v>
      </c>
      <c r="I8" s="51">
        <f t="shared" si="2"/>
        <v>501950.61</v>
      </c>
      <c r="J8" s="3"/>
      <c r="K8" s="3"/>
      <c r="L8" s="3"/>
      <c r="M8" s="3"/>
      <c r="N8" s="3"/>
      <c r="O8" s="3"/>
    </row>
    <row r="9" spans="1:15" ht="15">
      <c r="A9" s="3"/>
      <c r="B9" s="47" t="s">
        <v>90</v>
      </c>
      <c r="C9" s="48">
        <v>0</v>
      </c>
      <c r="D9" s="37">
        <v>677.25</v>
      </c>
      <c r="E9" s="49">
        <f t="shared" si="0"/>
        <v>0</v>
      </c>
      <c r="F9" s="50"/>
      <c r="G9" s="37"/>
      <c r="H9" s="49">
        <f t="shared" si="1"/>
        <v>0</v>
      </c>
      <c r="I9" s="51">
        <f t="shared" si="2"/>
        <v>0</v>
      </c>
      <c r="J9" s="3"/>
      <c r="K9" s="3"/>
      <c r="L9" s="3"/>
      <c r="M9" s="3"/>
      <c r="N9" s="3"/>
      <c r="O9" s="3"/>
    </row>
    <row r="10" spans="1:15" ht="15.75" thickBot="1">
      <c r="A10" s="3"/>
      <c r="B10" s="52" t="s">
        <v>91</v>
      </c>
      <c r="C10" s="48"/>
      <c r="D10" s="54"/>
      <c r="E10" s="55">
        <f t="shared" si="0"/>
        <v>0</v>
      </c>
      <c r="F10" s="56"/>
      <c r="G10" s="54"/>
      <c r="H10" s="55">
        <f t="shared" si="1"/>
        <v>0</v>
      </c>
      <c r="I10" s="57">
        <f t="shared" si="2"/>
        <v>0</v>
      </c>
      <c r="J10" s="3"/>
      <c r="K10" s="3"/>
      <c r="L10" s="3"/>
      <c r="M10" s="3"/>
      <c r="N10" s="3"/>
      <c r="O10" s="58"/>
    </row>
    <row r="11" spans="1:15" ht="15.75" thickBot="1">
      <c r="A11" s="3"/>
      <c r="B11" s="59" t="s">
        <v>73</v>
      </c>
      <c r="C11" s="60"/>
      <c r="D11" s="33"/>
      <c r="E11" s="61">
        <f>SUM(E6:E10)</f>
        <v>3011703.6599999997</v>
      </c>
      <c r="F11" s="62"/>
      <c r="G11" s="33"/>
      <c r="H11" s="61">
        <f>SUM(H6:H10)</f>
        <v>0</v>
      </c>
      <c r="I11" s="63">
        <f>SUM(I6:I10)</f>
        <v>3011703.6599999997</v>
      </c>
      <c r="J11" s="3"/>
      <c r="K11" s="3"/>
      <c r="L11" s="3"/>
      <c r="M11" s="3"/>
      <c r="N11" s="3"/>
      <c r="O11" s="58"/>
    </row>
    <row r="12" spans="1:15" ht="15">
      <c r="A12" s="3"/>
      <c r="B12" s="39" t="s">
        <v>92</v>
      </c>
      <c r="C12" s="40">
        <v>0</v>
      </c>
      <c r="D12" s="41"/>
      <c r="E12" s="42">
        <f>ROUND(C12*D12,2)</f>
        <v>0</v>
      </c>
      <c r="F12" s="43"/>
      <c r="G12" s="41"/>
      <c r="H12" s="42">
        <f>ROUND(F12*G12,2)</f>
        <v>0</v>
      </c>
      <c r="I12" s="44">
        <f>E12+H12</f>
        <v>0</v>
      </c>
      <c r="J12" s="3"/>
      <c r="K12" s="3"/>
      <c r="L12" s="3"/>
      <c r="M12" s="3"/>
      <c r="N12" s="3"/>
      <c r="O12" s="58"/>
    </row>
    <row r="13" spans="1:15" ht="15">
      <c r="A13" s="3"/>
      <c r="B13" s="47" t="s">
        <v>93</v>
      </c>
      <c r="C13" s="48">
        <v>0</v>
      </c>
      <c r="D13" s="37"/>
      <c r="E13" s="49">
        <f>ROUND(C13*D13,2)</f>
        <v>0</v>
      </c>
      <c r="F13" s="50"/>
      <c r="G13" s="37"/>
      <c r="H13" s="49">
        <f>ROUND(F13*G13,2)</f>
        <v>0</v>
      </c>
      <c r="I13" s="51">
        <f>E13+H13</f>
        <v>0</v>
      </c>
      <c r="J13" s="3"/>
      <c r="K13" s="3"/>
      <c r="L13" s="3"/>
      <c r="M13" s="3"/>
      <c r="N13" s="3"/>
      <c r="O13" s="58"/>
    </row>
    <row r="14" spans="1:15" ht="15">
      <c r="A14" s="3"/>
      <c r="B14" s="102" t="s">
        <v>94</v>
      </c>
      <c r="C14" s="48">
        <v>0</v>
      </c>
      <c r="D14" s="37"/>
      <c r="E14" s="49">
        <f>ROUND(C14*D14,2)</f>
        <v>0</v>
      </c>
      <c r="F14" s="50"/>
      <c r="G14" s="37"/>
      <c r="H14" s="49">
        <f>ROUND(F14*G14,2)</f>
        <v>0</v>
      </c>
      <c r="I14" s="51">
        <f>E14+H14</f>
        <v>0</v>
      </c>
      <c r="J14" s="3"/>
      <c r="K14" s="3"/>
      <c r="L14" s="3"/>
      <c r="M14" s="3"/>
      <c r="N14" s="3"/>
      <c r="O14" s="58"/>
    </row>
    <row r="15" spans="1:15" ht="15.75" thickBot="1">
      <c r="A15" s="3"/>
      <c r="B15" s="52" t="s">
        <v>97</v>
      </c>
      <c r="C15" s="53"/>
      <c r="D15" s="54"/>
      <c r="E15" s="55">
        <f>ROUND(C15*D15,2)</f>
        <v>0</v>
      </c>
      <c r="F15" s="56">
        <f>'A FAZER'!V43</f>
        <v>741.16</v>
      </c>
      <c r="G15" s="54">
        <v>677.25</v>
      </c>
      <c r="H15" s="55">
        <f>ROUND(F15*G15,2)</f>
        <v>501950.61</v>
      </c>
      <c r="I15" s="57">
        <f>E15+H15</f>
        <v>501950.61</v>
      </c>
      <c r="J15" s="3"/>
      <c r="K15" s="3"/>
      <c r="L15" s="3"/>
      <c r="M15" s="3"/>
      <c r="N15" s="3"/>
      <c r="O15" s="58"/>
    </row>
    <row r="16" spans="1:15" ht="15.75" thickBot="1">
      <c r="A16" s="3"/>
      <c r="B16" s="64" t="s">
        <v>73</v>
      </c>
      <c r="C16" s="60"/>
      <c r="D16" s="33"/>
      <c r="E16" s="61">
        <f>SUM(E12:E15)</f>
        <v>0</v>
      </c>
      <c r="F16" s="62"/>
      <c r="G16" s="33"/>
      <c r="H16" s="61">
        <f>SUM(H12:H15)</f>
        <v>501950.61</v>
      </c>
      <c r="I16" s="63">
        <f>SUM(I12:I15)</f>
        <v>501950.61</v>
      </c>
      <c r="J16" s="3"/>
      <c r="K16" s="3"/>
      <c r="L16" s="3"/>
      <c r="M16" s="3"/>
      <c r="N16" s="3"/>
      <c r="O16" s="58"/>
    </row>
    <row r="17" spans="1:15" ht="15.75" thickBot="1">
      <c r="A17" s="3"/>
      <c r="B17" s="65" t="s">
        <v>22</v>
      </c>
      <c r="C17" s="66">
        <v>0</v>
      </c>
      <c r="D17" s="67"/>
      <c r="E17" s="68">
        <f>ROUND(C17*D17,2)</f>
        <v>0</v>
      </c>
      <c r="F17" s="69"/>
      <c r="G17" s="67"/>
      <c r="H17" s="68">
        <f aca="true" t="shared" si="3" ref="H17:H22">ROUND(F17*G17,2)</f>
        <v>0</v>
      </c>
      <c r="I17" s="70">
        <f aca="true" t="shared" si="4" ref="I17:I22">E17+H17</f>
        <v>0</v>
      </c>
      <c r="J17" s="3"/>
      <c r="K17" s="3"/>
      <c r="L17" s="3"/>
      <c r="M17" s="3"/>
      <c r="N17" s="3"/>
      <c r="O17" s="58"/>
    </row>
    <row r="18" spans="1:15" ht="15.75" thickBot="1">
      <c r="A18" s="3"/>
      <c r="B18" s="71" t="s">
        <v>95</v>
      </c>
      <c r="C18" s="72">
        <v>0</v>
      </c>
      <c r="D18" s="73"/>
      <c r="E18" s="74">
        <f>ROUND(C18*D18,2)</f>
        <v>0</v>
      </c>
      <c r="F18" s="58"/>
      <c r="G18" s="73"/>
      <c r="H18" s="74">
        <f t="shared" si="3"/>
        <v>0</v>
      </c>
      <c r="I18" s="75">
        <f t="shared" si="4"/>
        <v>0</v>
      </c>
      <c r="J18" s="3"/>
      <c r="K18" s="3"/>
      <c r="L18" s="3"/>
      <c r="M18" s="3"/>
      <c r="N18" s="3"/>
      <c r="O18" s="58"/>
    </row>
    <row r="19" spans="1:15" ht="15.75" thickBot="1">
      <c r="A19" s="3"/>
      <c r="B19" s="76" t="s">
        <v>24</v>
      </c>
      <c r="C19" s="66">
        <v>0</v>
      </c>
      <c r="D19" s="67"/>
      <c r="E19" s="68">
        <f>ROUND(C19*D19,2)</f>
        <v>0</v>
      </c>
      <c r="F19" s="69"/>
      <c r="G19" s="67"/>
      <c r="H19" s="68">
        <f t="shared" si="3"/>
        <v>0</v>
      </c>
      <c r="I19" s="70">
        <f t="shared" si="4"/>
        <v>0</v>
      </c>
      <c r="J19" s="3"/>
      <c r="K19" s="3"/>
      <c r="L19" s="3"/>
      <c r="M19" s="3"/>
      <c r="N19" s="3"/>
      <c r="O19" s="58"/>
    </row>
    <row r="20" spans="1:15" ht="15.75" thickBot="1">
      <c r="A20" s="3"/>
      <c r="B20" s="71" t="s">
        <v>96</v>
      </c>
      <c r="C20" s="72">
        <v>0</v>
      </c>
      <c r="D20" s="73"/>
      <c r="E20" s="74">
        <f>ROUND(C20*D20,2)</f>
        <v>0</v>
      </c>
      <c r="F20" s="58"/>
      <c r="G20" s="73"/>
      <c r="H20" s="74">
        <f t="shared" si="3"/>
        <v>0</v>
      </c>
      <c r="I20" s="75">
        <f t="shared" si="4"/>
        <v>0</v>
      </c>
      <c r="J20" s="3"/>
      <c r="K20" s="3"/>
      <c r="L20" s="3"/>
      <c r="M20" s="3"/>
      <c r="N20" s="3"/>
      <c r="O20" s="58"/>
    </row>
    <row r="21" spans="1:15" ht="15.75" thickBot="1">
      <c r="A21" s="3"/>
      <c r="B21" s="76" t="s">
        <v>74</v>
      </c>
      <c r="C21" s="66">
        <v>0</v>
      </c>
      <c r="D21" s="67"/>
      <c r="E21" s="68">
        <f>ROUND(C21*D21,2)</f>
        <v>0</v>
      </c>
      <c r="F21" s="69"/>
      <c r="G21" s="67"/>
      <c r="H21" s="68">
        <f t="shared" si="3"/>
        <v>0</v>
      </c>
      <c r="I21" s="70">
        <f t="shared" si="4"/>
        <v>0</v>
      </c>
      <c r="J21" s="3"/>
      <c r="K21" s="3"/>
      <c r="L21" s="3"/>
      <c r="M21" s="3"/>
      <c r="N21" s="3"/>
      <c r="O21" s="58"/>
    </row>
    <row r="22" spans="1:15" ht="15.75" thickBot="1">
      <c r="A22" s="3"/>
      <c r="B22" s="76" t="s">
        <v>98</v>
      </c>
      <c r="C22" s="104"/>
      <c r="D22" s="67"/>
      <c r="E22" s="105"/>
      <c r="F22" s="104">
        <f>'A FAZER'!W43</f>
        <v>741.16</v>
      </c>
      <c r="G22" s="67">
        <v>702.81</v>
      </c>
      <c r="H22" s="68">
        <f t="shared" si="3"/>
        <v>520894.66</v>
      </c>
      <c r="I22" s="70">
        <f t="shared" si="4"/>
        <v>520894.66</v>
      </c>
      <c r="J22" s="3"/>
      <c r="K22" s="3"/>
      <c r="L22" s="3"/>
      <c r="M22" s="3"/>
      <c r="N22" s="3"/>
      <c r="O22" s="58"/>
    </row>
    <row r="23" spans="1:15" ht="16.5" thickBot="1" thickTop="1">
      <c r="A23" s="77">
        <v>1</v>
      </c>
      <c r="B23" s="103" t="s">
        <v>75</v>
      </c>
      <c r="C23" s="106"/>
      <c r="D23" s="107"/>
      <c r="E23" s="79">
        <f>E5+E11+E16+SUM(E17:E22)</f>
        <v>4905841.8</v>
      </c>
      <c r="F23" s="106"/>
      <c r="G23" s="107"/>
      <c r="H23" s="79">
        <f>H5+H11+H16+SUM(H17:H22)</f>
        <v>1022845.27</v>
      </c>
      <c r="I23" s="80">
        <f>I5+I11+I16+SUM(I17:I22)</f>
        <v>5928687.07</v>
      </c>
      <c r="J23" s="3"/>
      <c r="K23" s="3"/>
      <c r="L23" s="3"/>
      <c r="M23" s="3"/>
      <c r="N23" s="3"/>
      <c r="O23" s="3"/>
    </row>
    <row r="24" spans="1:15" ht="16.5" thickBot="1" thickTop="1">
      <c r="A24" s="3"/>
      <c r="B24" s="81" t="s">
        <v>76</v>
      </c>
      <c r="C24" s="82"/>
      <c r="D24" s="82"/>
      <c r="E24" s="82"/>
      <c r="F24" s="82"/>
      <c r="G24" s="82"/>
      <c r="H24" s="82"/>
      <c r="I24" s="82"/>
      <c r="J24" s="83" t="s">
        <v>77</v>
      </c>
      <c r="K24" s="83" t="s">
        <v>78</v>
      </c>
      <c r="L24" s="83" t="s">
        <v>79</v>
      </c>
      <c r="M24" s="84" t="s">
        <v>80</v>
      </c>
      <c r="N24" s="84" t="s">
        <v>81</v>
      </c>
      <c r="O24" s="3"/>
    </row>
    <row r="25" spans="1:15" ht="15.75" thickTop="1">
      <c r="A25" s="3"/>
      <c r="B25" s="85"/>
      <c r="C25" s="428"/>
      <c r="D25" s="429"/>
      <c r="E25" s="86"/>
      <c r="F25" s="85"/>
      <c r="G25" s="87"/>
      <c r="H25" s="86"/>
      <c r="I25" s="88"/>
      <c r="J25" s="58"/>
      <c r="K25" s="58"/>
      <c r="L25" s="58"/>
      <c r="M25" s="58"/>
      <c r="N25" s="58"/>
      <c r="O25" s="3"/>
    </row>
    <row r="26" spans="1:15" ht="15">
      <c r="A26" s="3"/>
      <c r="B26" s="47" t="s">
        <v>82</v>
      </c>
      <c r="C26" s="420" t="s">
        <v>161</v>
      </c>
      <c r="D26" s="421"/>
      <c r="E26" s="38">
        <f>anoPlantio!F12</f>
        <v>283807.81</v>
      </c>
      <c r="F26" s="47"/>
      <c r="G26" s="90"/>
      <c r="H26" s="38">
        <f>anoPlantio!H12</f>
        <v>276123.87000000005</v>
      </c>
      <c r="I26" s="51">
        <f aca="true" t="shared" si="5" ref="I26:I33">E26+H26</f>
        <v>559931.68</v>
      </c>
      <c r="J26" s="58">
        <v>34.34</v>
      </c>
      <c r="K26" s="58">
        <f>REALIZADO!D45</f>
        <v>741.16</v>
      </c>
      <c r="L26" s="58">
        <f>ROUND(J26*K26,2)</f>
        <v>25451.43</v>
      </c>
      <c r="M26" s="58">
        <v>22</v>
      </c>
      <c r="N26" s="58">
        <f>ROUND(L26*M26,2)</f>
        <v>559931.46</v>
      </c>
      <c r="O26" s="3"/>
    </row>
    <row r="27" spans="1:15" ht="15">
      <c r="A27" s="3"/>
      <c r="B27" s="47" t="s">
        <v>83</v>
      </c>
      <c r="C27" s="420" t="s">
        <v>162</v>
      </c>
      <c r="D27" s="421"/>
      <c r="E27" s="38">
        <f>anoPlantio!F27</f>
        <v>169838.49000000002</v>
      </c>
      <c r="F27" s="47"/>
      <c r="G27" s="90"/>
      <c r="H27" s="38">
        <f>anoPlantio!H27</f>
        <v>165240.21</v>
      </c>
      <c r="I27" s="51">
        <f t="shared" si="5"/>
        <v>335078.7</v>
      </c>
      <c r="J27" s="58">
        <v>20.55</v>
      </c>
      <c r="K27" s="58">
        <f>REALIZADO!D45</f>
        <v>741.16</v>
      </c>
      <c r="L27" s="58">
        <f>ROUND(J27*K27,2)</f>
        <v>15230.84</v>
      </c>
      <c r="M27" s="58">
        <v>22</v>
      </c>
      <c r="N27" s="58">
        <f>ROUND(L27*M27,2)</f>
        <v>335078.48</v>
      </c>
      <c r="O27" s="3"/>
    </row>
    <row r="28" spans="1:15" ht="15">
      <c r="A28" s="3"/>
      <c r="B28" s="402" t="s">
        <v>167</v>
      </c>
      <c r="C28" s="420" t="s">
        <v>168</v>
      </c>
      <c r="D28" s="421"/>
      <c r="E28" s="38">
        <f>'[1]ResumoPorMan'!AN520</f>
        <v>0</v>
      </c>
      <c r="F28" s="47"/>
      <c r="G28" s="90"/>
      <c r="H28" s="38">
        <f>L28</f>
        <v>93000</v>
      </c>
      <c r="I28" s="51">
        <f t="shared" si="5"/>
        <v>93000</v>
      </c>
      <c r="J28" s="3">
        <v>1</v>
      </c>
      <c r="K28" s="58">
        <v>93000</v>
      </c>
      <c r="L28" s="58">
        <f>ROUND(K28*J28,2)</f>
        <v>93000</v>
      </c>
      <c r="M28" s="58"/>
      <c r="N28" s="58"/>
      <c r="O28" s="3"/>
    </row>
    <row r="29" spans="1:15" ht="15">
      <c r="A29" s="3"/>
      <c r="B29" s="403"/>
      <c r="C29" s="89"/>
      <c r="D29" s="91"/>
      <c r="E29" s="38"/>
      <c r="F29" s="47"/>
      <c r="G29" s="90"/>
      <c r="H29" s="38"/>
      <c r="I29" s="51"/>
      <c r="J29" s="172"/>
      <c r="K29" s="58"/>
      <c r="L29" s="58"/>
      <c r="M29" s="58"/>
      <c r="N29" s="58"/>
      <c r="O29" s="3"/>
    </row>
    <row r="30" spans="1:15" ht="15">
      <c r="A30" s="3"/>
      <c r="B30" s="403" t="s">
        <v>384</v>
      </c>
      <c r="C30" s="89" t="s">
        <v>169</v>
      </c>
      <c r="D30" s="91"/>
      <c r="E30" s="38">
        <v>0</v>
      </c>
      <c r="F30" s="47"/>
      <c r="G30" s="90"/>
      <c r="H30" s="38">
        <f>L30</f>
        <v>21400</v>
      </c>
      <c r="I30" s="51">
        <f t="shared" si="5"/>
        <v>21400</v>
      </c>
      <c r="J30" s="58">
        <v>2</v>
      </c>
      <c r="K30" s="58">
        <v>10700</v>
      </c>
      <c r="L30" s="58">
        <f>ROUND(K30*J30,2)</f>
        <v>21400</v>
      </c>
      <c r="M30" s="58"/>
      <c r="N30" s="58"/>
      <c r="O30" s="3"/>
    </row>
    <row r="31" spans="1:15" ht="15">
      <c r="A31" s="3"/>
      <c r="B31" s="47"/>
      <c r="C31" s="92"/>
      <c r="D31" s="91"/>
      <c r="E31" s="38">
        <v>0</v>
      </c>
      <c r="F31" s="47"/>
      <c r="G31" s="90"/>
      <c r="H31" s="38">
        <v>0</v>
      </c>
      <c r="I31" s="51">
        <f t="shared" si="5"/>
        <v>0</v>
      </c>
      <c r="J31" s="58"/>
      <c r="K31" s="58"/>
      <c r="L31" s="58"/>
      <c r="M31" s="58"/>
      <c r="N31" s="58"/>
      <c r="O31" s="3"/>
    </row>
    <row r="32" spans="1:15" ht="15">
      <c r="A32" s="3"/>
      <c r="B32" s="268" t="s">
        <v>327</v>
      </c>
      <c r="C32" s="89"/>
      <c r="D32" s="91"/>
      <c r="E32" s="38">
        <v>0</v>
      </c>
      <c r="F32" s="47"/>
      <c r="G32" s="90"/>
      <c r="H32" s="38">
        <f>'Plan.Auxiliar'!J131</f>
        <v>6840</v>
      </c>
      <c r="I32" s="51">
        <f t="shared" si="5"/>
        <v>6840</v>
      </c>
      <c r="J32" s="58"/>
      <c r="K32" s="58"/>
      <c r="L32" s="58"/>
      <c r="M32" s="58"/>
      <c r="N32" s="58"/>
      <c r="O32" s="3"/>
    </row>
    <row r="33" spans="1:15" ht="15.75" thickBot="1">
      <c r="A33" s="3"/>
      <c r="B33" s="93" t="s">
        <v>328</v>
      </c>
      <c r="C33" s="430" t="s">
        <v>294</v>
      </c>
      <c r="D33" s="431"/>
      <c r="E33" s="46">
        <f>anoPlantio!I40</f>
        <v>673254.56</v>
      </c>
      <c r="F33" s="93"/>
      <c r="G33" s="94"/>
      <c r="H33" s="46"/>
      <c r="I33" s="95">
        <f t="shared" si="5"/>
        <v>673254.56</v>
      </c>
      <c r="J33" s="58"/>
      <c r="K33" s="58"/>
      <c r="L33" s="58"/>
      <c r="M33" s="58"/>
      <c r="N33" s="58"/>
      <c r="O33" s="3"/>
    </row>
    <row r="34" spans="1:15" ht="16.5" thickBot="1" thickTop="1">
      <c r="A34" s="77">
        <v>2</v>
      </c>
      <c r="B34" s="78" t="s">
        <v>84</v>
      </c>
      <c r="C34" s="78"/>
      <c r="D34" s="96"/>
      <c r="E34" s="97">
        <f>SUM(E25:E33)</f>
        <v>1126900.86</v>
      </c>
      <c r="F34" s="96"/>
      <c r="G34" s="96"/>
      <c r="H34" s="97">
        <f>SUM(H25:H33)</f>
        <v>562604.0800000001</v>
      </c>
      <c r="I34" s="98">
        <f>SUM(I25:I33)</f>
        <v>1689504.9400000002</v>
      </c>
      <c r="J34" s="58"/>
      <c r="K34" s="58"/>
      <c r="L34" s="58"/>
      <c r="M34" s="58"/>
      <c r="N34" s="58"/>
      <c r="O34" s="3"/>
    </row>
    <row r="35" spans="1:15" ht="16.5" thickBot="1" thickTop="1">
      <c r="A35" s="3"/>
      <c r="B35" s="3"/>
      <c r="C35" s="3"/>
      <c r="D35" s="3"/>
      <c r="E35" s="99"/>
      <c r="F35" s="3"/>
      <c r="G35" s="3"/>
      <c r="H35" s="100"/>
      <c r="I35" s="3"/>
      <c r="J35" s="3"/>
      <c r="K35" s="58"/>
      <c r="L35" s="58"/>
      <c r="M35" s="3"/>
      <c r="N35" s="3"/>
      <c r="O35" s="3"/>
    </row>
    <row r="36" spans="1:15" ht="16.5" thickBot="1" thickTop="1">
      <c r="A36" s="77">
        <v>3</v>
      </c>
      <c r="B36" s="349" t="s">
        <v>85</v>
      </c>
      <c r="C36" s="349"/>
      <c r="D36" s="350"/>
      <c r="E36" s="351">
        <f>E23+E34</f>
        <v>6032742.66</v>
      </c>
      <c r="F36" s="350"/>
      <c r="G36" s="350"/>
      <c r="H36" s="351">
        <f>H23+H34</f>
        <v>1585449.35</v>
      </c>
      <c r="I36" s="352">
        <f>I23+I34</f>
        <v>7618192.010000001</v>
      </c>
      <c r="J36" s="3"/>
      <c r="K36" s="58"/>
      <c r="L36" s="58"/>
      <c r="M36" s="3"/>
      <c r="N36" s="3"/>
      <c r="O36" s="3"/>
    </row>
    <row r="37" spans="1:15" ht="16.5" thickBot="1" thickTop="1">
      <c r="A37" s="3"/>
      <c r="B37" s="78" t="s">
        <v>278</v>
      </c>
      <c r="C37" s="78"/>
      <c r="D37" s="96"/>
      <c r="E37" s="97">
        <f>ROUND(E36/I36%,2)</f>
        <v>79.19</v>
      </c>
      <c r="F37" s="96"/>
      <c r="G37" s="96"/>
      <c r="H37" s="97">
        <f>ROUND(H36/I36%,2)</f>
        <v>20.81</v>
      </c>
      <c r="I37" s="101">
        <f>E37+H37</f>
        <v>100</v>
      </c>
      <c r="J37" s="3"/>
      <c r="K37" s="58"/>
      <c r="L37" s="3"/>
      <c r="M37" s="3"/>
      <c r="N37" s="3"/>
      <c r="O37" s="3"/>
    </row>
    <row r="38" spans="1:9" ht="16.5" thickBot="1" thickTop="1">
      <c r="A38" s="77">
        <v>4</v>
      </c>
      <c r="B38" s="81" t="s">
        <v>276</v>
      </c>
      <c r="C38" s="262"/>
      <c r="D38" s="225"/>
      <c r="E38" s="97">
        <f>J42*-1</f>
        <v>-2223646.6599999997</v>
      </c>
      <c r="F38" s="141"/>
      <c r="G38" s="141"/>
      <c r="H38" s="97">
        <f>J42</f>
        <v>2223646.6599999997</v>
      </c>
      <c r="I38" s="142">
        <f>E38+H38</f>
        <v>0</v>
      </c>
    </row>
    <row r="39" spans="1:11" ht="16.5" thickBot="1" thickTop="1">
      <c r="A39" s="77">
        <v>5</v>
      </c>
      <c r="B39" s="81" t="s">
        <v>277</v>
      </c>
      <c r="C39" s="262"/>
      <c r="D39" s="225"/>
      <c r="E39" s="97">
        <f>E36+E38</f>
        <v>3809096.0000000005</v>
      </c>
      <c r="F39" s="141"/>
      <c r="G39" s="141"/>
      <c r="H39" s="97">
        <f>H36+H38</f>
        <v>3809096.01</v>
      </c>
      <c r="I39" s="142">
        <f>I36+I38</f>
        <v>7618192.010000001</v>
      </c>
      <c r="K39" s="353" t="s">
        <v>330</v>
      </c>
    </row>
    <row r="40" spans="2:15" ht="16.5" thickBot="1" thickTop="1">
      <c r="B40" s="81" t="s">
        <v>279</v>
      </c>
      <c r="C40" s="262"/>
      <c r="D40" s="141"/>
      <c r="E40" s="97">
        <f>ROUND(E39/I39%,2)</f>
        <v>50</v>
      </c>
      <c r="F40" s="141"/>
      <c r="G40" s="141"/>
      <c r="H40" s="97">
        <f>ROUND(H39/I39%,2)</f>
        <v>50</v>
      </c>
      <c r="I40" s="142">
        <f>E40+H40</f>
        <v>100</v>
      </c>
      <c r="J40" s="115">
        <f>ROUND(I36*K40%,2)</f>
        <v>3809096.01</v>
      </c>
      <c r="K40" s="9">
        <v>50</v>
      </c>
      <c r="L40" s="9" t="s">
        <v>331</v>
      </c>
      <c r="M40" s="9"/>
      <c r="N40" s="9"/>
      <c r="O40" s="140"/>
    </row>
    <row r="41" spans="4:15" ht="15.75" thickTop="1">
      <c r="D41" s="110"/>
      <c r="E41" s="110"/>
      <c r="F41" s="110"/>
      <c r="G41" s="110"/>
      <c r="H41" s="110"/>
      <c r="I41" s="110"/>
      <c r="J41" s="118">
        <f>H36</f>
        <v>1585449.35</v>
      </c>
      <c r="K41" s="13"/>
      <c r="L41" s="13" t="s">
        <v>332</v>
      </c>
      <c r="M41" s="13"/>
      <c r="N41" s="13"/>
      <c r="O41" s="119"/>
    </row>
    <row r="42" spans="4:15" ht="15.75" thickBot="1">
      <c r="D42" s="110"/>
      <c r="E42" s="110"/>
      <c r="F42" s="110"/>
      <c r="G42" s="110"/>
      <c r="H42" s="110"/>
      <c r="J42" s="128">
        <f>J40-J41</f>
        <v>2223646.6599999997</v>
      </c>
      <c r="K42" s="19"/>
      <c r="L42" s="19" t="s">
        <v>333</v>
      </c>
      <c r="M42" s="19"/>
      <c r="N42" s="19"/>
      <c r="O42" s="121"/>
    </row>
    <row r="43" spans="4:8" ht="16.5" thickBot="1" thickTop="1">
      <c r="D43" s="110"/>
      <c r="E43" s="110"/>
      <c r="F43" s="110"/>
      <c r="G43" s="110"/>
      <c r="H43" s="110"/>
    </row>
    <row r="44" spans="1:8" ht="15.75" thickTop="1">
      <c r="A44" s="3"/>
      <c r="B44" s="3"/>
      <c r="C44" s="422" t="s">
        <v>171</v>
      </c>
      <c r="D44" s="423"/>
      <c r="E44" s="424"/>
      <c r="H44" s="110">
        <f>7618192.01/2</f>
        <v>3809096.005</v>
      </c>
    </row>
    <row r="45" spans="1:5" ht="15.75" thickBot="1">
      <c r="A45" s="3"/>
      <c r="B45" s="3"/>
      <c r="C45" s="425" t="s">
        <v>61</v>
      </c>
      <c r="D45" s="426"/>
      <c r="E45" s="427"/>
    </row>
    <row r="46" spans="1:5" ht="16.5" thickBot="1" thickTop="1">
      <c r="A46" s="3"/>
      <c r="B46" s="23"/>
      <c r="C46" s="24" t="s">
        <v>68</v>
      </c>
      <c r="D46" s="25" t="s">
        <v>69</v>
      </c>
      <c r="E46" s="26" t="s">
        <v>70</v>
      </c>
    </row>
    <row r="47" spans="1:5" ht="15.75" thickBot="1">
      <c r="A47" s="3"/>
      <c r="B47" s="31" t="s">
        <v>71</v>
      </c>
      <c r="C47" s="32">
        <f aca="true" t="shared" si="6" ref="C47:D51">C5</f>
        <v>741.16</v>
      </c>
      <c r="D47" s="33">
        <f t="shared" si="6"/>
        <v>2555.64</v>
      </c>
      <c r="E47" s="34">
        <f aca="true" t="shared" si="7" ref="E47:E52">ROUND(C47*D47,2)</f>
        <v>1894138.14</v>
      </c>
    </row>
    <row r="48" spans="1:5" ht="15">
      <c r="A48" s="3"/>
      <c r="B48" s="39" t="s">
        <v>87</v>
      </c>
      <c r="C48" s="40">
        <f t="shared" si="6"/>
        <v>2223.48</v>
      </c>
      <c r="D48" s="41">
        <f t="shared" si="6"/>
        <v>677.25</v>
      </c>
      <c r="E48" s="42">
        <f t="shared" si="7"/>
        <v>1505851.83</v>
      </c>
    </row>
    <row r="49" spans="1:5" ht="15">
      <c r="A49" s="3"/>
      <c r="B49" s="47" t="s">
        <v>88</v>
      </c>
      <c r="C49" s="48">
        <f t="shared" si="6"/>
        <v>1482.32</v>
      </c>
      <c r="D49" s="37">
        <f t="shared" si="6"/>
        <v>677.25</v>
      </c>
      <c r="E49" s="49">
        <f t="shared" si="7"/>
        <v>1003901.22</v>
      </c>
    </row>
    <row r="50" spans="1:5" ht="15">
      <c r="A50" s="3"/>
      <c r="B50" s="47" t="s">
        <v>89</v>
      </c>
      <c r="C50" s="48">
        <f t="shared" si="6"/>
        <v>741.16</v>
      </c>
      <c r="D50" s="37">
        <f t="shared" si="6"/>
        <v>677.25</v>
      </c>
      <c r="E50" s="49">
        <f t="shared" si="7"/>
        <v>501950.61</v>
      </c>
    </row>
    <row r="51" spans="1:5" ht="15">
      <c r="A51" s="3"/>
      <c r="B51" s="47" t="s">
        <v>90</v>
      </c>
      <c r="C51" s="48">
        <f t="shared" si="6"/>
        <v>0</v>
      </c>
      <c r="D51" s="37">
        <f t="shared" si="6"/>
        <v>677.25</v>
      </c>
      <c r="E51" s="49">
        <f t="shared" si="7"/>
        <v>0</v>
      </c>
    </row>
    <row r="52" spans="1:5" ht="15.75" thickBot="1">
      <c r="A52" s="3"/>
      <c r="B52" s="52" t="s">
        <v>91</v>
      </c>
      <c r="C52" s="48"/>
      <c r="D52" s="37">
        <f>D10</f>
        <v>0</v>
      </c>
      <c r="E52" s="55">
        <f t="shared" si="7"/>
        <v>0</v>
      </c>
    </row>
    <row r="53" spans="1:5" ht="15.75" thickBot="1">
      <c r="A53" s="3"/>
      <c r="B53" s="59" t="s">
        <v>73</v>
      </c>
      <c r="C53" s="60"/>
      <c r="D53" s="33"/>
      <c r="E53" s="61">
        <f>SUM(E48:E52)</f>
        <v>3011703.6599999997</v>
      </c>
    </row>
    <row r="54" spans="1:5" ht="15">
      <c r="A54" s="3"/>
      <c r="B54" s="39" t="s">
        <v>92</v>
      </c>
      <c r="C54" s="40">
        <f aca="true" t="shared" si="8" ref="C54:D56">C12</f>
        <v>0</v>
      </c>
      <c r="D54" s="41">
        <f t="shared" si="8"/>
        <v>0</v>
      </c>
      <c r="E54" s="42">
        <f>ROUND(C54*D54,2)</f>
        <v>0</v>
      </c>
    </row>
    <row r="55" spans="1:5" ht="15">
      <c r="A55" s="3"/>
      <c r="B55" s="47" t="s">
        <v>93</v>
      </c>
      <c r="C55" s="48">
        <f t="shared" si="8"/>
        <v>0</v>
      </c>
      <c r="D55" s="37">
        <f t="shared" si="8"/>
        <v>0</v>
      </c>
      <c r="E55" s="49">
        <f>ROUND(C55*D55,2)</f>
        <v>0</v>
      </c>
    </row>
    <row r="56" spans="1:5" ht="15">
      <c r="A56" s="3"/>
      <c r="B56" s="102" t="s">
        <v>94</v>
      </c>
      <c r="C56" s="48">
        <f t="shared" si="8"/>
        <v>0</v>
      </c>
      <c r="D56" s="37">
        <f t="shared" si="8"/>
        <v>0</v>
      </c>
      <c r="E56" s="49">
        <f>ROUND(C56*D56,2)</f>
        <v>0</v>
      </c>
    </row>
    <row r="57" spans="1:5" ht="15.75" thickBot="1">
      <c r="A57" s="3"/>
      <c r="B57" s="52" t="s">
        <v>97</v>
      </c>
      <c r="C57" s="53"/>
      <c r="D57" s="54">
        <f>D15</f>
        <v>0</v>
      </c>
      <c r="E57" s="55">
        <f>ROUND(C57*D57,2)</f>
        <v>0</v>
      </c>
    </row>
    <row r="58" spans="1:5" ht="15.75" thickBot="1">
      <c r="A58" s="3"/>
      <c r="B58" s="64" t="s">
        <v>73</v>
      </c>
      <c r="C58" s="60"/>
      <c r="D58" s="33"/>
      <c r="E58" s="61">
        <f>SUM(E54:E57)</f>
        <v>0</v>
      </c>
    </row>
    <row r="59" spans="1:5" ht="15.75" thickBot="1">
      <c r="A59" s="3"/>
      <c r="B59" s="65" t="s">
        <v>22</v>
      </c>
      <c r="C59" s="66">
        <f aca="true" t="shared" si="9" ref="C59:C64">C17</f>
        <v>0</v>
      </c>
      <c r="D59" s="67"/>
      <c r="E59" s="68">
        <f aca="true" t="shared" si="10" ref="E59:E64">ROUND(C59*D59,2)</f>
        <v>0</v>
      </c>
    </row>
    <row r="60" spans="1:5" ht="15.75" thickBot="1">
      <c r="A60" s="3"/>
      <c r="B60" s="71" t="s">
        <v>95</v>
      </c>
      <c r="C60" s="190">
        <f t="shared" si="9"/>
        <v>0</v>
      </c>
      <c r="D60" s="73"/>
      <c r="E60" s="74">
        <f t="shared" si="10"/>
        <v>0</v>
      </c>
    </row>
    <row r="61" spans="1:5" ht="15.75" thickBot="1">
      <c r="A61" s="3"/>
      <c r="B61" s="76" t="s">
        <v>24</v>
      </c>
      <c r="C61" s="66">
        <f t="shared" si="9"/>
        <v>0</v>
      </c>
      <c r="D61" s="67"/>
      <c r="E61" s="68">
        <f t="shared" si="10"/>
        <v>0</v>
      </c>
    </row>
    <row r="62" spans="1:5" ht="15.75" thickBot="1">
      <c r="A62" s="3"/>
      <c r="B62" s="71" t="s">
        <v>96</v>
      </c>
      <c r="C62" s="190">
        <f t="shared" si="9"/>
        <v>0</v>
      </c>
      <c r="D62" s="73"/>
      <c r="E62" s="74">
        <f t="shared" si="10"/>
        <v>0</v>
      </c>
    </row>
    <row r="63" spans="1:5" ht="15.75" thickBot="1">
      <c r="A63" s="3"/>
      <c r="B63" s="76" t="s">
        <v>74</v>
      </c>
      <c r="C63" s="66">
        <f t="shared" si="9"/>
        <v>0</v>
      </c>
      <c r="D63" s="67"/>
      <c r="E63" s="68">
        <f t="shared" si="10"/>
        <v>0</v>
      </c>
    </row>
    <row r="64" spans="1:5" ht="15.75" thickBot="1">
      <c r="A64" s="3"/>
      <c r="B64" s="76" t="s">
        <v>98</v>
      </c>
      <c r="C64" s="104">
        <f t="shared" si="9"/>
        <v>0</v>
      </c>
      <c r="D64" s="67"/>
      <c r="E64" s="105">
        <f t="shared" si="10"/>
        <v>0</v>
      </c>
    </row>
    <row r="65" spans="1:5" ht="16.5" thickBot="1" thickTop="1">
      <c r="A65" s="77">
        <v>1</v>
      </c>
      <c r="B65" s="103" t="s">
        <v>75</v>
      </c>
      <c r="C65" s="106"/>
      <c r="D65" s="107"/>
      <c r="E65" s="79">
        <f>E47+E53+E58+SUM(E59:E64)</f>
        <v>4905841.8</v>
      </c>
    </row>
    <row r="66" spans="1:5" ht="16.5" thickBot="1" thickTop="1">
      <c r="A66" s="3"/>
      <c r="B66" s="81" t="s">
        <v>76</v>
      </c>
      <c r="C66" s="82"/>
      <c r="D66" s="82"/>
      <c r="E66" s="82"/>
    </row>
    <row r="67" spans="1:5" ht="15.75" thickTop="1">
      <c r="A67" s="3"/>
      <c r="B67" s="85">
        <f>B25</f>
        <v>0</v>
      </c>
      <c r="C67" s="428">
        <f>C25</f>
        <v>0</v>
      </c>
      <c r="D67" s="429"/>
      <c r="E67" s="86">
        <f aca="true" t="shared" si="11" ref="E67:E75">E25</f>
        <v>0</v>
      </c>
    </row>
    <row r="68" spans="1:5" ht="15">
      <c r="A68" s="3"/>
      <c r="B68" s="47" t="str">
        <f>B26</f>
        <v>Manutenção Estradas ha./ano</v>
      </c>
      <c r="C68" s="420" t="str">
        <f>C26</f>
        <v>R$34,34/ha/ano - 22 anos</v>
      </c>
      <c r="D68" s="421"/>
      <c r="E68" s="38">
        <f t="shared" si="11"/>
        <v>283807.81</v>
      </c>
    </row>
    <row r="69" spans="1:5" ht="15">
      <c r="A69" s="3"/>
      <c r="B69" s="47" t="str">
        <f aca="true" t="shared" si="12" ref="B69:C75">B27</f>
        <v>Prevenção Incêndios ha./ano</v>
      </c>
      <c r="C69" s="420" t="str">
        <f t="shared" si="12"/>
        <v>R$20,55ha/ano - 22 anos</v>
      </c>
      <c r="D69" s="421"/>
      <c r="E69" s="38">
        <f t="shared" si="11"/>
        <v>169838.49000000002</v>
      </c>
    </row>
    <row r="70" spans="1:5" ht="15">
      <c r="A70" s="3"/>
      <c r="B70" s="47" t="str">
        <f t="shared" si="12"/>
        <v>1 Caminhoneta cabine simples4x4diesel</v>
      </c>
      <c r="C70" s="420" t="str">
        <f t="shared" si="12"/>
        <v>R$ 93.000,00 unitário - aquis.2016</v>
      </c>
      <c r="D70" s="421"/>
      <c r="E70" s="38">
        <f t="shared" si="11"/>
        <v>0</v>
      </c>
    </row>
    <row r="71" spans="1:5" ht="15">
      <c r="A71" s="3"/>
      <c r="B71" s="47">
        <f t="shared" si="12"/>
        <v>0</v>
      </c>
      <c r="C71" s="420">
        <f t="shared" si="12"/>
        <v>0</v>
      </c>
      <c r="D71" s="421"/>
      <c r="E71" s="38">
        <f t="shared" si="11"/>
        <v>0</v>
      </c>
    </row>
    <row r="72" spans="1:5" ht="15">
      <c r="A72" s="3"/>
      <c r="B72" s="47" t="str">
        <f t="shared" si="12"/>
        <v>2 motos trail com mín 160cc</v>
      </c>
      <c r="C72" s="420" t="str">
        <f t="shared" si="12"/>
        <v>R$ 10.700,00 unitário - aquis.2016</v>
      </c>
      <c r="D72" s="421"/>
      <c r="E72" s="38">
        <f t="shared" si="11"/>
        <v>0</v>
      </c>
    </row>
    <row r="73" spans="1:5" ht="15">
      <c r="A73" s="3"/>
      <c r="B73" s="47">
        <f t="shared" si="12"/>
        <v>0</v>
      </c>
      <c r="C73" s="420">
        <f t="shared" si="12"/>
        <v>0</v>
      </c>
      <c r="D73" s="421"/>
      <c r="E73" s="38">
        <f t="shared" si="11"/>
        <v>0</v>
      </c>
    </row>
    <row r="74" spans="1:5" ht="15">
      <c r="A74" s="3"/>
      <c r="B74" s="47" t="str">
        <f t="shared" si="12"/>
        <v>Man.veícs (3anos)</v>
      </c>
      <c r="C74" s="420">
        <f t="shared" si="12"/>
        <v>0</v>
      </c>
      <c r="D74" s="421"/>
      <c r="E74" s="38">
        <f t="shared" si="11"/>
        <v>0</v>
      </c>
    </row>
    <row r="75" spans="1:5" ht="15.75" thickBot="1">
      <c r="A75" s="3"/>
      <c r="B75" s="47" t="str">
        <f t="shared" si="12"/>
        <v>Administração IFPR realizado/a realizar </v>
      </c>
      <c r="C75" s="420" t="str">
        <f t="shared" si="12"/>
        <v>R$41,29/há/ano</v>
      </c>
      <c r="D75" s="421"/>
      <c r="E75" s="46">
        <f t="shared" si="11"/>
        <v>673254.56</v>
      </c>
    </row>
    <row r="76" spans="1:5" ht="16.5" thickBot="1" thickTop="1">
      <c r="A76" s="77">
        <v>2</v>
      </c>
      <c r="B76" s="78" t="s">
        <v>84</v>
      </c>
      <c r="C76" s="78"/>
      <c r="D76" s="96"/>
      <c r="E76" s="97">
        <f>SUM(E67:E75)</f>
        <v>1126900.86</v>
      </c>
    </row>
    <row r="77" spans="1:5" ht="16.5" thickBot="1" thickTop="1">
      <c r="A77" s="3"/>
      <c r="B77" s="3"/>
      <c r="C77" s="3"/>
      <c r="D77" s="3"/>
      <c r="E77" s="99"/>
    </row>
    <row r="78" spans="1:5" ht="16.5" thickBot="1" thickTop="1">
      <c r="A78" s="77">
        <v>3</v>
      </c>
      <c r="B78" s="78" t="s">
        <v>85</v>
      </c>
      <c r="C78" s="78"/>
      <c r="D78" s="96"/>
      <c r="E78" s="97">
        <f>E65+E76</f>
        <v>6032742.66</v>
      </c>
    </row>
    <row r="79" spans="1:5" ht="16.5" thickBot="1" thickTop="1">
      <c r="A79" s="3"/>
      <c r="B79" s="78" t="s">
        <v>86</v>
      </c>
      <c r="C79" s="78"/>
      <c r="D79" s="96"/>
      <c r="E79" s="97">
        <f>E37</f>
        <v>79.19</v>
      </c>
    </row>
    <row r="80" spans="1:5" ht="16.5" thickBot="1" thickTop="1">
      <c r="A80" s="77">
        <v>4</v>
      </c>
      <c r="B80" s="81" t="s">
        <v>276</v>
      </c>
      <c r="C80" s="262"/>
      <c r="D80" s="225"/>
      <c r="E80" s="97">
        <f>E38</f>
        <v>-2223646.6599999997</v>
      </c>
    </row>
    <row r="81" spans="1:5" ht="16.5" thickBot="1" thickTop="1">
      <c r="A81" s="77">
        <v>5</v>
      </c>
      <c r="B81" s="81" t="s">
        <v>277</v>
      </c>
      <c r="C81" s="262"/>
      <c r="D81" s="225"/>
      <c r="E81" s="97">
        <f>E39</f>
        <v>3809096.0000000005</v>
      </c>
    </row>
    <row r="82" spans="2:5" ht="16.5" thickBot="1" thickTop="1">
      <c r="B82" s="81" t="s">
        <v>279</v>
      </c>
      <c r="C82" s="262"/>
      <c r="D82" s="141"/>
      <c r="E82" s="97">
        <f>E40</f>
        <v>50</v>
      </c>
    </row>
    <row r="83" ht="15.75" thickTop="1"/>
    <row r="84" ht="15.75" thickBot="1"/>
    <row r="85" spans="1:5" ht="15.75" thickTop="1">
      <c r="A85" s="3"/>
      <c r="B85" s="3"/>
      <c r="C85" s="422" t="s">
        <v>58</v>
      </c>
      <c r="D85" s="423"/>
      <c r="E85" s="424"/>
    </row>
    <row r="86" spans="1:5" ht="15.75" thickBot="1">
      <c r="A86" s="3"/>
      <c r="B86" s="3"/>
      <c r="C86" s="425" t="s">
        <v>62</v>
      </c>
      <c r="D86" s="426"/>
      <c r="E86" s="427"/>
    </row>
    <row r="87" spans="1:6" ht="16.5" thickBot="1" thickTop="1">
      <c r="A87" s="3"/>
      <c r="B87" s="23"/>
      <c r="C87" s="24" t="s">
        <v>68</v>
      </c>
      <c r="D87" s="25" t="s">
        <v>69</v>
      </c>
      <c r="E87" s="26" t="s">
        <v>70</v>
      </c>
      <c r="F87" s="189" t="s">
        <v>172</v>
      </c>
    </row>
    <row r="88" spans="1:6" ht="15.75" thickBot="1">
      <c r="A88" s="3"/>
      <c r="B88" s="31" t="s">
        <v>71</v>
      </c>
      <c r="C88" s="32">
        <f aca="true" t="shared" si="13" ref="C88:D93">F5</f>
        <v>0</v>
      </c>
      <c r="D88" s="33">
        <f t="shared" si="13"/>
        <v>0</v>
      </c>
      <c r="E88" s="34">
        <f aca="true" t="shared" si="14" ref="E88:E93">ROUND(C88*D88,2)</f>
        <v>0</v>
      </c>
      <c r="F88" s="110">
        <f aca="true" t="shared" si="15" ref="F88:F117">E47+E88-I5</f>
        <v>0</v>
      </c>
    </row>
    <row r="89" spans="1:6" ht="15">
      <c r="A89" s="3"/>
      <c r="B89" s="39" t="s">
        <v>87</v>
      </c>
      <c r="C89" s="191">
        <f t="shared" si="13"/>
        <v>0</v>
      </c>
      <c r="D89" s="192">
        <f t="shared" si="13"/>
        <v>0</v>
      </c>
      <c r="E89" s="42">
        <f t="shared" si="14"/>
        <v>0</v>
      </c>
      <c r="F89" s="110">
        <f t="shared" si="15"/>
        <v>0</v>
      </c>
    </row>
    <row r="90" spans="1:6" ht="15">
      <c r="A90" s="3"/>
      <c r="B90" s="47" t="s">
        <v>88</v>
      </c>
      <c r="C90" s="193">
        <f t="shared" si="13"/>
        <v>0</v>
      </c>
      <c r="D90" s="194">
        <f t="shared" si="13"/>
        <v>0</v>
      </c>
      <c r="E90" s="49">
        <f t="shared" si="14"/>
        <v>0</v>
      </c>
      <c r="F90" s="110">
        <f t="shared" si="15"/>
        <v>0</v>
      </c>
    </row>
    <row r="91" spans="1:6" ht="15">
      <c r="A91" s="3"/>
      <c r="B91" s="47" t="s">
        <v>89</v>
      </c>
      <c r="C91" s="193">
        <f t="shared" si="13"/>
        <v>0</v>
      </c>
      <c r="D91" s="194">
        <f t="shared" si="13"/>
        <v>0</v>
      </c>
      <c r="E91" s="49">
        <f t="shared" si="14"/>
        <v>0</v>
      </c>
      <c r="F91" s="110">
        <f t="shared" si="15"/>
        <v>0</v>
      </c>
    </row>
    <row r="92" spans="1:6" ht="15">
      <c r="A92" s="3"/>
      <c r="B92" s="47" t="s">
        <v>90</v>
      </c>
      <c r="C92" s="193">
        <f t="shared" si="13"/>
        <v>0</v>
      </c>
      <c r="D92" s="194">
        <f t="shared" si="13"/>
        <v>0</v>
      </c>
      <c r="E92" s="49">
        <f t="shared" si="14"/>
        <v>0</v>
      </c>
      <c r="F92" s="110">
        <f t="shared" si="15"/>
        <v>0</v>
      </c>
    </row>
    <row r="93" spans="1:6" ht="15.75" thickBot="1">
      <c r="A93" s="3"/>
      <c r="B93" s="52" t="s">
        <v>91</v>
      </c>
      <c r="C93" s="195">
        <f t="shared" si="13"/>
        <v>0</v>
      </c>
      <c r="D93" s="196">
        <f t="shared" si="13"/>
        <v>0</v>
      </c>
      <c r="E93" s="55">
        <f t="shared" si="14"/>
        <v>0</v>
      </c>
      <c r="F93" s="110">
        <f t="shared" si="15"/>
        <v>0</v>
      </c>
    </row>
    <row r="94" spans="1:6" ht="15.75" thickBot="1">
      <c r="A94" s="3"/>
      <c r="B94" s="59" t="s">
        <v>73</v>
      </c>
      <c r="C94" s="60"/>
      <c r="D94" s="33"/>
      <c r="E94" s="61">
        <f>SUM(E89:E93)</f>
        <v>0</v>
      </c>
      <c r="F94" s="110">
        <f t="shared" si="15"/>
        <v>0</v>
      </c>
    </row>
    <row r="95" spans="1:6" ht="15.75" thickBot="1">
      <c r="A95" s="3"/>
      <c r="B95" s="39" t="s">
        <v>92</v>
      </c>
      <c r="C95" s="40">
        <f aca="true" t="shared" si="16" ref="C95:D98">F12</f>
        <v>0</v>
      </c>
      <c r="D95" s="41">
        <f t="shared" si="16"/>
        <v>0</v>
      </c>
      <c r="E95" s="42">
        <f>ROUND(C95*D95,2)</f>
        <v>0</v>
      </c>
      <c r="F95" s="110">
        <f t="shared" si="15"/>
        <v>0</v>
      </c>
    </row>
    <row r="96" spans="1:6" ht="15.75" thickBot="1">
      <c r="A96" s="3"/>
      <c r="B96" s="47" t="s">
        <v>93</v>
      </c>
      <c r="C96" s="40">
        <f t="shared" si="16"/>
        <v>0</v>
      </c>
      <c r="D96" s="41">
        <f t="shared" si="16"/>
        <v>0</v>
      </c>
      <c r="E96" s="49">
        <f>ROUND(C96*D96,2)</f>
        <v>0</v>
      </c>
      <c r="F96" s="110">
        <f t="shared" si="15"/>
        <v>0</v>
      </c>
    </row>
    <row r="97" spans="1:6" ht="15.75" thickBot="1">
      <c r="A97" s="3"/>
      <c r="B97" s="102" t="s">
        <v>94</v>
      </c>
      <c r="C97" s="40">
        <f t="shared" si="16"/>
        <v>0</v>
      </c>
      <c r="D97" s="41">
        <f t="shared" si="16"/>
        <v>0</v>
      </c>
      <c r="E97" s="49">
        <f>ROUND(C97*D97,2)</f>
        <v>0</v>
      </c>
      <c r="F97" s="110">
        <f t="shared" si="15"/>
        <v>0</v>
      </c>
    </row>
    <row r="98" spans="1:6" ht="15.75" thickBot="1">
      <c r="A98" s="3"/>
      <c r="B98" s="52" t="s">
        <v>97</v>
      </c>
      <c r="C98" s="40">
        <f t="shared" si="16"/>
        <v>741.16</v>
      </c>
      <c r="D98" s="41">
        <f t="shared" si="16"/>
        <v>677.25</v>
      </c>
      <c r="E98" s="55">
        <f>ROUND(C98*D98,2)</f>
        <v>501950.61</v>
      </c>
      <c r="F98" s="110">
        <f t="shared" si="15"/>
        <v>0</v>
      </c>
    </row>
    <row r="99" spans="1:6" ht="15.75" thickBot="1">
      <c r="A99" s="3"/>
      <c r="B99" s="64" t="s">
        <v>73</v>
      </c>
      <c r="C99" s="60"/>
      <c r="D99" s="33"/>
      <c r="E99" s="61">
        <f>SUM(E95:E98)</f>
        <v>501950.61</v>
      </c>
      <c r="F99" s="110">
        <f t="shared" si="15"/>
        <v>0</v>
      </c>
    </row>
    <row r="100" spans="1:6" ht="15.75" thickBot="1">
      <c r="A100" s="3"/>
      <c r="B100" s="65" t="s">
        <v>22</v>
      </c>
      <c r="C100" s="66">
        <f aca="true" t="shared" si="17" ref="C100:D105">F17</f>
        <v>0</v>
      </c>
      <c r="D100" s="67">
        <f t="shared" si="17"/>
        <v>0</v>
      </c>
      <c r="E100" s="68">
        <f aca="true" t="shared" si="18" ref="E100:E105">ROUND(C100*D100,2)</f>
        <v>0</v>
      </c>
      <c r="F100" s="110">
        <f t="shared" si="15"/>
        <v>0</v>
      </c>
    </row>
    <row r="101" spans="1:6" ht="15.75" thickBot="1">
      <c r="A101" s="3"/>
      <c r="B101" s="71" t="s">
        <v>95</v>
      </c>
      <c r="C101" s="190">
        <f t="shared" si="17"/>
        <v>0</v>
      </c>
      <c r="D101" s="197">
        <f t="shared" si="17"/>
        <v>0</v>
      </c>
      <c r="E101" s="74">
        <f t="shared" si="18"/>
        <v>0</v>
      </c>
      <c r="F101" s="110">
        <f t="shared" si="15"/>
        <v>0</v>
      </c>
    </row>
    <row r="102" spans="1:6" ht="15.75" thickBot="1">
      <c r="A102" s="3"/>
      <c r="B102" s="76" t="s">
        <v>24</v>
      </c>
      <c r="C102" s="66">
        <f t="shared" si="17"/>
        <v>0</v>
      </c>
      <c r="D102" s="67">
        <f t="shared" si="17"/>
        <v>0</v>
      </c>
      <c r="E102" s="68">
        <f t="shared" si="18"/>
        <v>0</v>
      </c>
      <c r="F102" s="110">
        <f t="shared" si="15"/>
        <v>0</v>
      </c>
    </row>
    <row r="103" spans="1:6" ht="15.75" thickBot="1">
      <c r="A103" s="3"/>
      <c r="B103" s="71" t="s">
        <v>96</v>
      </c>
      <c r="C103" s="190">
        <f t="shared" si="17"/>
        <v>0</v>
      </c>
      <c r="D103" s="197">
        <f t="shared" si="17"/>
        <v>0</v>
      </c>
      <c r="E103" s="74">
        <f t="shared" si="18"/>
        <v>0</v>
      </c>
      <c r="F103" s="110">
        <f t="shared" si="15"/>
        <v>0</v>
      </c>
    </row>
    <row r="104" spans="1:6" ht="15.75" thickBot="1">
      <c r="A104" s="3"/>
      <c r="B104" s="76" t="s">
        <v>74</v>
      </c>
      <c r="C104" s="66">
        <f t="shared" si="17"/>
        <v>0</v>
      </c>
      <c r="D104" s="67">
        <f t="shared" si="17"/>
        <v>0</v>
      </c>
      <c r="E104" s="68">
        <f t="shared" si="18"/>
        <v>0</v>
      </c>
      <c r="F104" s="110">
        <f t="shared" si="15"/>
        <v>0</v>
      </c>
    </row>
    <row r="105" spans="1:6" ht="15.75" thickBot="1">
      <c r="A105" s="3"/>
      <c r="B105" s="76" t="s">
        <v>98</v>
      </c>
      <c r="C105" s="66">
        <f t="shared" si="17"/>
        <v>741.16</v>
      </c>
      <c r="D105" s="67">
        <f t="shared" si="17"/>
        <v>702.81</v>
      </c>
      <c r="E105" s="105">
        <f t="shared" si="18"/>
        <v>520894.66</v>
      </c>
      <c r="F105" s="110">
        <f t="shared" si="15"/>
        <v>0</v>
      </c>
    </row>
    <row r="106" spans="1:6" ht="16.5" thickBot="1" thickTop="1">
      <c r="A106" s="77">
        <v>1</v>
      </c>
      <c r="B106" s="103" t="s">
        <v>75</v>
      </c>
      <c r="C106" s="106"/>
      <c r="D106" s="107"/>
      <c r="E106" s="79">
        <f>E88+E94+E99+SUM(E100:E105)</f>
        <v>1022845.27</v>
      </c>
      <c r="F106" s="110">
        <f t="shared" si="15"/>
        <v>0</v>
      </c>
    </row>
    <row r="107" spans="1:6" ht="16.5" thickBot="1" thickTop="1">
      <c r="A107" s="3"/>
      <c r="B107" s="81" t="s">
        <v>76</v>
      </c>
      <c r="C107" s="82"/>
      <c r="D107" s="82"/>
      <c r="E107" s="82"/>
      <c r="F107" s="110">
        <f t="shared" si="15"/>
        <v>0</v>
      </c>
    </row>
    <row r="108" spans="1:6" ht="15.75" thickTop="1">
      <c r="A108" s="3"/>
      <c r="B108" s="85">
        <f>B25</f>
        <v>0</v>
      </c>
      <c r="C108" s="428">
        <f>C25</f>
        <v>0</v>
      </c>
      <c r="D108" s="429"/>
      <c r="E108" s="86">
        <f>H25</f>
        <v>0</v>
      </c>
      <c r="F108" s="110">
        <f t="shared" si="15"/>
        <v>0</v>
      </c>
    </row>
    <row r="109" spans="1:6" ht="15">
      <c r="A109" s="3"/>
      <c r="B109" s="47" t="str">
        <f>B26</f>
        <v>Manutenção Estradas ha./ano</v>
      </c>
      <c r="C109" s="420" t="str">
        <f>C26</f>
        <v>R$34,34/ha/ano - 22 anos</v>
      </c>
      <c r="D109" s="421"/>
      <c r="E109" s="38">
        <f aca="true" t="shared" si="19" ref="E109:E116">H26</f>
        <v>276123.87000000005</v>
      </c>
      <c r="F109" s="110">
        <f t="shared" si="15"/>
        <v>0</v>
      </c>
    </row>
    <row r="110" spans="1:6" ht="15">
      <c r="A110" s="3"/>
      <c r="B110" s="47" t="str">
        <f aca="true" t="shared" si="20" ref="B110:C116">B27</f>
        <v>Prevenção Incêndios ha./ano</v>
      </c>
      <c r="C110" s="420" t="str">
        <f t="shared" si="20"/>
        <v>R$20,55ha/ano - 22 anos</v>
      </c>
      <c r="D110" s="421"/>
      <c r="E110" s="38">
        <f t="shared" si="19"/>
        <v>165240.21</v>
      </c>
      <c r="F110" s="110">
        <f t="shared" si="15"/>
        <v>0</v>
      </c>
    </row>
    <row r="111" spans="1:6" ht="15">
      <c r="A111" s="3"/>
      <c r="B111" s="47" t="str">
        <f t="shared" si="20"/>
        <v>1 Caminhoneta cabine simples4x4diesel</v>
      </c>
      <c r="C111" s="420" t="str">
        <f t="shared" si="20"/>
        <v>R$ 93.000,00 unitário - aquis.2016</v>
      </c>
      <c r="D111" s="421"/>
      <c r="E111" s="38">
        <f t="shared" si="19"/>
        <v>93000</v>
      </c>
      <c r="F111" s="110">
        <f t="shared" si="15"/>
        <v>0</v>
      </c>
    </row>
    <row r="112" spans="1:6" ht="15">
      <c r="A112" s="3"/>
      <c r="B112" s="47">
        <f t="shared" si="20"/>
        <v>0</v>
      </c>
      <c r="C112" s="420">
        <f t="shared" si="20"/>
        <v>0</v>
      </c>
      <c r="D112" s="421"/>
      <c r="E112" s="38">
        <f t="shared" si="19"/>
        <v>0</v>
      </c>
      <c r="F112" s="110">
        <f t="shared" si="15"/>
        <v>0</v>
      </c>
    </row>
    <row r="113" spans="1:6" ht="15">
      <c r="A113" s="3"/>
      <c r="B113" s="47" t="str">
        <f t="shared" si="20"/>
        <v>2 motos trail com mín 160cc</v>
      </c>
      <c r="C113" s="420" t="str">
        <f t="shared" si="20"/>
        <v>R$ 10.700,00 unitário - aquis.2016</v>
      </c>
      <c r="D113" s="421"/>
      <c r="E113" s="38">
        <f t="shared" si="19"/>
        <v>21400</v>
      </c>
      <c r="F113" s="110">
        <f t="shared" si="15"/>
        <v>0</v>
      </c>
    </row>
    <row r="114" spans="1:6" ht="15">
      <c r="A114" s="3"/>
      <c r="B114" s="47">
        <f t="shared" si="20"/>
        <v>0</v>
      </c>
      <c r="C114" s="420">
        <f t="shared" si="20"/>
        <v>0</v>
      </c>
      <c r="D114" s="421"/>
      <c r="E114" s="38">
        <f t="shared" si="19"/>
        <v>0</v>
      </c>
      <c r="F114" s="110">
        <f t="shared" si="15"/>
        <v>0</v>
      </c>
    </row>
    <row r="115" spans="1:6" ht="15">
      <c r="A115" s="3"/>
      <c r="B115" s="47" t="str">
        <f t="shared" si="20"/>
        <v>Man.veícs (3anos)</v>
      </c>
      <c r="C115" s="420">
        <f t="shared" si="20"/>
        <v>0</v>
      </c>
      <c r="D115" s="421"/>
      <c r="E115" s="38">
        <f t="shared" si="19"/>
        <v>6840</v>
      </c>
      <c r="F115" s="110">
        <f t="shared" si="15"/>
        <v>0</v>
      </c>
    </row>
    <row r="116" spans="1:6" ht="15.75" thickBot="1">
      <c r="A116" s="3"/>
      <c r="B116" s="47" t="str">
        <f t="shared" si="20"/>
        <v>Administração IFPR realizado/a realizar </v>
      </c>
      <c r="C116" s="420" t="str">
        <f t="shared" si="20"/>
        <v>R$41,29/há/ano</v>
      </c>
      <c r="D116" s="421"/>
      <c r="E116" s="46">
        <f t="shared" si="19"/>
        <v>0</v>
      </c>
      <c r="F116" s="110">
        <f t="shared" si="15"/>
        <v>0</v>
      </c>
    </row>
    <row r="117" spans="1:6" ht="16.5" thickBot="1" thickTop="1">
      <c r="A117" s="77">
        <v>2</v>
      </c>
      <c r="B117" s="78" t="s">
        <v>84</v>
      </c>
      <c r="C117" s="78"/>
      <c r="D117" s="96"/>
      <c r="E117" s="97">
        <f>SUM(E108:E116)</f>
        <v>562604.0800000001</v>
      </c>
      <c r="F117" s="110">
        <f t="shared" si="15"/>
        <v>0</v>
      </c>
    </row>
    <row r="118" spans="1:5" ht="16.5" thickBot="1" thickTop="1">
      <c r="A118" s="3"/>
      <c r="B118" s="3"/>
      <c r="C118" s="3"/>
      <c r="D118" s="3"/>
      <c r="E118" s="99"/>
    </row>
    <row r="119" spans="1:6" ht="16.5" thickBot="1" thickTop="1">
      <c r="A119" s="77">
        <v>3</v>
      </c>
      <c r="B119" s="78" t="s">
        <v>85</v>
      </c>
      <c r="C119" s="78"/>
      <c r="D119" s="96"/>
      <c r="E119" s="97">
        <f>E106+E117</f>
        <v>1585449.35</v>
      </c>
      <c r="F119" s="110">
        <f>E78+E119-I36</f>
        <v>0</v>
      </c>
    </row>
    <row r="120" spans="1:6" ht="16.5" thickBot="1" thickTop="1">
      <c r="A120" s="3"/>
      <c r="B120" s="78" t="s">
        <v>86</v>
      </c>
      <c r="C120" s="78"/>
      <c r="D120" s="96"/>
      <c r="E120" s="97">
        <f>H37</f>
        <v>20.81</v>
      </c>
      <c r="F120" s="110">
        <f>E79+E120-I37</f>
        <v>0</v>
      </c>
    </row>
    <row r="121" spans="1:6" ht="16.5" thickBot="1" thickTop="1">
      <c r="A121" s="77">
        <v>4</v>
      </c>
      <c r="B121" s="81" t="s">
        <v>276</v>
      </c>
      <c r="C121" s="262"/>
      <c r="D121" s="225"/>
      <c r="E121" s="97">
        <f>H38</f>
        <v>2223646.6599999997</v>
      </c>
      <c r="F121" s="110">
        <f>E80+E121-I38</f>
        <v>0</v>
      </c>
    </row>
    <row r="122" spans="1:6" ht="16.5" thickBot="1" thickTop="1">
      <c r="A122" s="77">
        <v>5</v>
      </c>
      <c r="B122" s="81" t="s">
        <v>277</v>
      </c>
      <c r="C122" s="262"/>
      <c r="D122" s="225"/>
      <c r="E122" s="97">
        <f>H39</f>
        <v>3809096.01</v>
      </c>
      <c r="F122" s="110">
        <f>E81+E122-I39</f>
        <v>0</v>
      </c>
    </row>
    <row r="123" spans="2:6" ht="16.5" thickBot="1" thickTop="1">
      <c r="B123" s="81" t="s">
        <v>279</v>
      </c>
      <c r="C123" s="262"/>
      <c r="D123" s="141"/>
      <c r="E123" s="97">
        <f>H40</f>
        <v>50</v>
      </c>
      <c r="F123" s="110">
        <f>E82+E123-I40</f>
        <v>0</v>
      </c>
    </row>
    <row r="124" ht="15.75" thickTop="1"/>
  </sheetData>
  <sheetProtection/>
  <mergeCells count="32">
    <mergeCell ref="C71:D71"/>
    <mergeCell ref="C72:D72"/>
    <mergeCell ref="C73:D73"/>
    <mergeCell ref="C74:D74"/>
    <mergeCell ref="C110:D110"/>
    <mergeCell ref="C112:D112"/>
    <mergeCell ref="C111:D111"/>
    <mergeCell ref="C28:D28"/>
    <mergeCell ref="C33:D33"/>
    <mergeCell ref="C2:E2"/>
    <mergeCell ref="F2:H2"/>
    <mergeCell ref="K2:O2"/>
    <mergeCell ref="C3:E3"/>
    <mergeCell ref="F3:H3"/>
    <mergeCell ref="C25:D25"/>
    <mergeCell ref="C26:D26"/>
    <mergeCell ref="C27:D27"/>
    <mergeCell ref="C44:E44"/>
    <mergeCell ref="C45:E45"/>
    <mergeCell ref="C67:D67"/>
    <mergeCell ref="C68:D68"/>
    <mergeCell ref="C69:D69"/>
    <mergeCell ref="C70:D70"/>
    <mergeCell ref="C116:D116"/>
    <mergeCell ref="C85:E85"/>
    <mergeCell ref="C75:D75"/>
    <mergeCell ref="C86:E86"/>
    <mergeCell ref="C108:D108"/>
    <mergeCell ref="C109:D109"/>
    <mergeCell ref="C113:D113"/>
    <mergeCell ref="C114:D114"/>
    <mergeCell ref="C115:D115"/>
  </mergeCells>
  <printOptions/>
  <pageMargins left="0.511811024" right="0.511811024" top="0.787401575" bottom="0.787401575" header="0.31496062" footer="0.31496062"/>
  <pageSetup orientation="portrait" paperSize="9" scale="7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ajpizani</dc:creator>
  <cp:keywords/>
  <dc:description/>
  <cp:lastModifiedBy>vanderlei</cp:lastModifiedBy>
  <cp:lastPrinted>2016-03-01T14:20:42Z</cp:lastPrinted>
  <dcterms:created xsi:type="dcterms:W3CDTF">2016-01-25T15:16:44Z</dcterms:created>
  <dcterms:modified xsi:type="dcterms:W3CDTF">2016-03-01T14:20:46Z</dcterms:modified>
  <cp:category/>
  <cp:version/>
  <cp:contentType/>
  <cp:contentStatus/>
</cp:coreProperties>
</file>